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chartsheets/sheet2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ELECTRIC\Electric Utilities Monthly Residential Bill Comparisons\"/>
    </mc:Choice>
  </mc:AlternateContent>
  <bookViews>
    <workbookView xWindow="0" yWindow="0" windowWidth="19200" windowHeight="6345" activeTab="2"/>
  </bookViews>
  <sheets>
    <sheet name="Jan 21" sheetId="446" r:id="rId1"/>
    <sheet name="Jan Chart 21" sheetId="447" r:id="rId2"/>
    <sheet name="Feb 21" sheetId="448" r:id="rId3"/>
    <sheet name="Feb Chart 21" sheetId="449" r:id="rId4"/>
    <sheet name="2015" sheetId="316" r:id="rId5"/>
    <sheet name="2016" sheetId="315" r:id="rId6"/>
    <sheet name="2017" sheetId="354" r:id="rId7"/>
    <sheet name="2018" sheetId="378" r:id="rId8"/>
    <sheet name="2019" sheetId="401" r:id="rId9"/>
    <sheet name="2020" sheetId="424" r:id="rId10"/>
    <sheet name="2021" sheetId="445" r:id="rId11"/>
  </sheets>
  <definedNames>
    <definedName name="_xlnm.Print_Area" localSheetId="2">'Feb 21'!$A$1:$M$238</definedName>
    <definedName name="_xlnm.Print_Area" localSheetId="0">'Jan 21'!$A$1:$M$267</definedName>
    <definedName name="_xlnm.Print_Titles" localSheetId="2">'Feb 21'!$1:$3</definedName>
    <definedName name="_xlnm.Print_Titles" localSheetId="0">'Jan 21'!$1:$3</definedName>
    <definedName name="Z_71E2C66B_87F8_4719_9C3D_BC679D603B46_.wvu.PrintArea" localSheetId="2" hidden="1">'Feb 21'!$A$1:$M$235</definedName>
    <definedName name="Z_71E2C66B_87F8_4719_9C3D_BC679D603B46_.wvu.PrintArea" localSheetId="0" hidden="1">'Jan 21'!$A$1:$M$264</definedName>
    <definedName name="Z_71E2C66B_87F8_4719_9C3D_BC679D603B46_.wvu.PrintTitles" localSheetId="2" hidden="1">'Feb 21'!$1:$3</definedName>
    <definedName name="Z_71E2C66B_87F8_4719_9C3D_BC679D603B46_.wvu.PrintTitles" localSheetId="0" hidden="1">'Jan 21'!$1:$3</definedName>
  </definedNames>
  <calcPr calcId="152511"/>
  <customWorkbookViews>
    <customWorkbookView name="donniem - Personal View" guid="{71E2C66B-87F8-4719-9C3D-BC679D603B46}" mergeInterval="0" personalView="1" maximized="1" windowWidth="796" windowHeight="435" tabRatio="824" activeSheetId="9"/>
  </customWorkbookViews>
</workbook>
</file>

<file path=xl/calcChain.xml><?xml version="1.0" encoding="utf-8"?>
<calcChain xmlns="http://schemas.openxmlformats.org/spreadsheetml/2006/main">
  <c r="H224" i="448" l="1"/>
  <c r="G101" i="448"/>
  <c r="H95" i="448"/>
  <c r="E56" i="448" l="1"/>
  <c r="F56" i="448"/>
  <c r="G56" i="448"/>
  <c r="H56" i="448"/>
  <c r="I56" i="448"/>
  <c r="J56" i="448"/>
  <c r="K56" i="448"/>
  <c r="L56" i="448"/>
  <c r="M56" i="448"/>
  <c r="D56" i="448"/>
  <c r="C56" i="448"/>
  <c r="A234" i="448" l="1"/>
  <c r="M210" i="448"/>
  <c r="L210" i="448"/>
  <c r="K210" i="448"/>
  <c r="J210" i="448"/>
  <c r="I210" i="448"/>
  <c r="H210" i="448"/>
  <c r="G210" i="448"/>
  <c r="F210" i="448"/>
  <c r="E210" i="448"/>
  <c r="D210" i="448"/>
  <c r="C210" i="448"/>
  <c r="M209" i="448"/>
  <c r="L209" i="448"/>
  <c r="K209" i="448"/>
  <c r="J209" i="448"/>
  <c r="I209" i="448"/>
  <c r="H209" i="448"/>
  <c r="G209" i="448"/>
  <c r="F209" i="448"/>
  <c r="E209" i="448"/>
  <c r="D209" i="448"/>
  <c r="C209" i="448"/>
  <c r="M207" i="448"/>
  <c r="L207" i="448"/>
  <c r="K207" i="448"/>
  <c r="J207" i="448"/>
  <c r="I207" i="448"/>
  <c r="H207" i="448"/>
  <c r="G207" i="448"/>
  <c r="F207" i="448"/>
  <c r="E207" i="448"/>
  <c r="D207" i="448"/>
  <c r="C207" i="448"/>
  <c r="C211" i="448" s="1"/>
  <c r="C235" i="448" s="1"/>
  <c r="M199" i="448"/>
  <c r="L199" i="448"/>
  <c r="K199" i="448"/>
  <c r="J199" i="448"/>
  <c r="I199" i="448"/>
  <c r="H199" i="448"/>
  <c r="G199" i="448"/>
  <c r="F199" i="448"/>
  <c r="E199" i="448"/>
  <c r="D199" i="448"/>
  <c r="C199" i="448"/>
  <c r="M198" i="448"/>
  <c r="L198" i="448"/>
  <c r="K198" i="448"/>
  <c r="J198" i="448"/>
  <c r="I198" i="448"/>
  <c r="H198" i="448"/>
  <c r="G198" i="448"/>
  <c r="F198" i="448"/>
  <c r="E198" i="448"/>
  <c r="D198" i="448"/>
  <c r="C198" i="448"/>
  <c r="M197" i="448"/>
  <c r="L197" i="448"/>
  <c r="K197" i="448"/>
  <c r="J197" i="448"/>
  <c r="I197" i="448"/>
  <c r="H197" i="448"/>
  <c r="G197" i="448"/>
  <c r="F197" i="448"/>
  <c r="E197" i="448"/>
  <c r="D197" i="448"/>
  <c r="C197" i="448"/>
  <c r="M196" i="448"/>
  <c r="L196" i="448"/>
  <c r="K196" i="448"/>
  <c r="J196" i="448"/>
  <c r="I196" i="448"/>
  <c r="H196" i="448"/>
  <c r="G196" i="448"/>
  <c r="F196" i="448"/>
  <c r="E196" i="448"/>
  <c r="D196" i="448"/>
  <c r="C196" i="448"/>
  <c r="M195" i="448"/>
  <c r="L195" i="448"/>
  <c r="K195" i="448"/>
  <c r="J195" i="448"/>
  <c r="I195" i="448"/>
  <c r="H195" i="448"/>
  <c r="G195" i="448"/>
  <c r="F195" i="448"/>
  <c r="E195" i="448"/>
  <c r="D195" i="448"/>
  <c r="C195" i="448"/>
  <c r="M190" i="448"/>
  <c r="M192" i="448" s="1"/>
  <c r="L190" i="448"/>
  <c r="L192" i="448" s="1"/>
  <c r="L193" i="448" s="1"/>
  <c r="K190" i="448"/>
  <c r="K192" i="448" s="1"/>
  <c r="J190" i="448"/>
  <c r="J192" i="448" s="1"/>
  <c r="I190" i="448"/>
  <c r="I192" i="448" s="1"/>
  <c r="H190" i="448"/>
  <c r="H192" i="448" s="1"/>
  <c r="G190" i="448"/>
  <c r="G192" i="448" s="1"/>
  <c r="F190" i="448"/>
  <c r="F192" i="448" s="1"/>
  <c r="E190" i="448"/>
  <c r="E192" i="448" s="1"/>
  <c r="D190" i="448"/>
  <c r="D192" i="448" s="1"/>
  <c r="D193" i="448" s="1"/>
  <c r="C190" i="448"/>
  <c r="C192" i="448" s="1"/>
  <c r="B183" i="448"/>
  <c r="G183" i="448" s="1"/>
  <c r="M181" i="448"/>
  <c r="L181" i="448"/>
  <c r="K181" i="448"/>
  <c r="J181" i="448"/>
  <c r="I181" i="448"/>
  <c r="H181" i="448"/>
  <c r="G181" i="448"/>
  <c r="F181" i="448"/>
  <c r="E181" i="448"/>
  <c r="D181" i="448"/>
  <c r="C181" i="448"/>
  <c r="M180" i="448"/>
  <c r="L180" i="448"/>
  <c r="K180" i="448"/>
  <c r="J180" i="448"/>
  <c r="I180" i="448"/>
  <c r="H180" i="448"/>
  <c r="G180" i="448"/>
  <c r="F180" i="448"/>
  <c r="E180" i="448"/>
  <c r="D180" i="448"/>
  <c r="C180" i="448"/>
  <c r="M173" i="448"/>
  <c r="L173" i="448"/>
  <c r="K173" i="448"/>
  <c r="J173" i="448"/>
  <c r="I173" i="448"/>
  <c r="H173" i="448"/>
  <c r="G173" i="448"/>
  <c r="F173" i="448"/>
  <c r="E173" i="448"/>
  <c r="D173" i="448"/>
  <c r="C173" i="448"/>
  <c r="M171" i="448"/>
  <c r="L171" i="448"/>
  <c r="K171" i="448"/>
  <c r="J171" i="448"/>
  <c r="I171" i="448"/>
  <c r="H171" i="448"/>
  <c r="G171" i="448"/>
  <c r="F171" i="448"/>
  <c r="E171" i="448"/>
  <c r="D171" i="448"/>
  <c r="C171" i="448"/>
  <c r="M170" i="448"/>
  <c r="L170" i="448"/>
  <c r="K170" i="448"/>
  <c r="J170" i="448"/>
  <c r="I170" i="448"/>
  <c r="H170" i="448"/>
  <c r="G170" i="448"/>
  <c r="F170" i="448"/>
  <c r="E170" i="448"/>
  <c r="D170" i="448"/>
  <c r="C170" i="448"/>
  <c r="M163" i="448"/>
  <c r="L163" i="448"/>
  <c r="K163" i="448"/>
  <c r="J163" i="448"/>
  <c r="I163" i="448"/>
  <c r="H163" i="448"/>
  <c r="H164" i="448" s="1"/>
  <c r="H231" i="448" s="1"/>
  <c r="G163" i="448"/>
  <c r="F163" i="448"/>
  <c r="E163" i="448"/>
  <c r="D163" i="448"/>
  <c r="C163" i="448"/>
  <c r="M161" i="448"/>
  <c r="M164" i="448" s="1"/>
  <c r="M231" i="448" s="1"/>
  <c r="L161" i="448"/>
  <c r="K161" i="448"/>
  <c r="J161" i="448"/>
  <c r="I161" i="448"/>
  <c r="H161" i="448"/>
  <c r="G161" i="448"/>
  <c r="G164" i="448" s="1"/>
  <c r="G231" i="448" s="1"/>
  <c r="F161" i="448"/>
  <c r="E161" i="448"/>
  <c r="E164" i="448" s="1"/>
  <c r="E231" i="448" s="1"/>
  <c r="D161" i="448"/>
  <c r="C161" i="448"/>
  <c r="M153" i="448"/>
  <c r="L153" i="448"/>
  <c r="K153" i="448"/>
  <c r="J153" i="448"/>
  <c r="I153" i="448"/>
  <c r="H153" i="448"/>
  <c r="G153" i="448"/>
  <c r="F153" i="448"/>
  <c r="E153" i="448"/>
  <c r="D153" i="448"/>
  <c r="C153" i="448"/>
  <c r="M152" i="448"/>
  <c r="L152" i="448"/>
  <c r="K152" i="448"/>
  <c r="J152" i="448"/>
  <c r="I152" i="448"/>
  <c r="H152" i="448"/>
  <c r="G152" i="448"/>
  <c r="F152" i="448"/>
  <c r="E152" i="448"/>
  <c r="D152" i="448"/>
  <c r="C152" i="448"/>
  <c r="M151" i="448"/>
  <c r="L151" i="448"/>
  <c r="K151" i="448"/>
  <c r="J151" i="448"/>
  <c r="I151" i="448"/>
  <c r="H151" i="448"/>
  <c r="G151" i="448"/>
  <c r="F151" i="448"/>
  <c r="E151" i="448"/>
  <c r="D151" i="448"/>
  <c r="C151" i="448"/>
  <c r="M147" i="448"/>
  <c r="M149" i="448" s="1"/>
  <c r="L147" i="448"/>
  <c r="L149" i="448" s="1"/>
  <c r="K147" i="448"/>
  <c r="K149" i="448" s="1"/>
  <c r="J147" i="448"/>
  <c r="J149" i="448" s="1"/>
  <c r="I147" i="448"/>
  <c r="I149" i="448" s="1"/>
  <c r="H147" i="448"/>
  <c r="H149" i="448" s="1"/>
  <c r="H150" i="448" s="1"/>
  <c r="G147" i="448"/>
  <c r="G149" i="448" s="1"/>
  <c r="G150" i="448" s="1"/>
  <c r="F147" i="448"/>
  <c r="F149" i="448" s="1"/>
  <c r="E147" i="448"/>
  <c r="E149" i="448" s="1"/>
  <c r="D147" i="448"/>
  <c r="D149" i="448" s="1"/>
  <c r="C147" i="448"/>
  <c r="C149" i="448" s="1"/>
  <c r="C150" i="448" s="1"/>
  <c r="M140" i="448"/>
  <c r="L140" i="448"/>
  <c r="K140" i="448"/>
  <c r="J140" i="448"/>
  <c r="I140" i="448"/>
  <c r="H140" i="448"/>
  <c r="G140" i="448"/>
  <c r="F140" i="448"/>
  <c r="E140" i="448"/>
  <c r="D140" i="448"/>
  <c r="D141" i="448" s="1"/>
  <c r="D229" i="448" s="1"/>
  <c r="C140" i="448"/>
  <c r="M138" i="448"/>
  <c r="L138" i="448"/>
  <c r="K138" i="448"/>
  <c r="J138" i="448"/>
  <c r="I138" i="448"/>
  <c r="I141" i="448" s="1"/>
  <c r="I229" i="448" s="1"/>
  <c r="H138" i="448"/>
  <c r="G138" i="448"/>
  <c r="F138" i="448"/>
  <c r="E138" i="448"/>
  <c r="D138" i="448"/>
  <c r="C138" i="448"/>
  <c r="M130" i="448"/>
  <c r="L130" i="448"/>
  <c r="K130" i="448"/>
  <c r="J130" i="448"/>
  <c r="I130" i="448"/>
  <c r="H130" i="448"/>
  <c r="G130" i="448"/>
  <c r="F130" i="448"/>
  <c r="E130" i="448"/>
  <c r="D130" i="448"/>
  <c r="C130" i="448"/>
  <c r="M128" i="448"/>
  <c r="L128" i="448"/>
  <c r="K128" i="448"/>
  <c r="J128" i="448"/>
  <c r="I128" i="448"/>
  <c r="H128" i="448"/>
  <c r="G128" i="448"/>
  <c r="F128" i="448"/>
  <c r="E128" i="448"/>
  <c r="D128" i="448"/>
  <c r="C128" i="448"/>
  <c r="M121" i="448"/>
  <c r="L121" i="448"/>
  <c r="K121" i="448"/>
  <c r="J121" i="448"/>
  <c r="I121" i="448"/>
  <c r="H121" i="448"/>
  <c r="G121" i="448"/>
  <c r="F121" i="448"/>
  <c r="E121" i="448"/>
  <c r="D121" i="448"/>
  <c r="C121" i="448"/>
  <c r="M117" i="448"/>
  <c r="M119" i="448" s="1"/>
  <c r="L117" i="448"/>
  <c r="L119" i="448" s="1"/>
  <c r="L120" i="448" s="1"/>
  <c r="K117" i="448"/>
  <c r="K119" i="448" s="1"/>
  <c r="J117" i="448"/>
  <c r="J119" i="448" s="1"/>
  <c r="I117" i="448"/>
  <c r="I119" i="448" s="1"/>
  <c r="I120" i="448" s="1"/>
  <c r="H117" i="448"/>
  <c r="H119" i="448" s="1"/>
  <c r="G117" i="448"/>
  <c r="G119" i="448" s="1"/>
  <c r="F117" i="448"/>
  <c r="F119" i="448" s="1"/>
  <c r="F120" i="448" s="1"/>
  <c r="E117" i="448"/>
  <c r="E119" i="448" s="1"/>
  <c r="D117" i="448"/>
  <c r="D119" i="448" s="1"/>
  <c r="D120" i="448" s="1"/>
  <c r="C117" i="448"/>
  <c r="C119" i="448" s="1"/>
  <c r="B110" i="448"/>
  <c r="G110" i="448" s="1"/>
  <c r="B109" i="448"/>
  <c r="K109" i="448" s="1"/>
  <c r="B108" i="448"/>
  <c r="G108" i="448" s="1"/>
  <c r="M107" i="448"/>
  <c r="L107" i="448"/>
  <c r="K107" i="448"/>
  <c r="J107" i="448"/>
  <c r="I107" i="448"/>
  <c r="H107" i="448"/>
  <c r="G107" i="448"/>
  <c r="F107" i="448"/>
  <c r="E107" i="448"/>
  <c r="D107" i="448"/>
  <c r="C107" i="448"/>
  <c r="M106" i="448"/>
  <c r="L106" i="448"/>
  <c r="K106" i="448"/>
  <c r="J106" i="448"/>
  <c r="I106" i="448"/>
  <c r="H106" i="448"/>
  <c r="G106" i="448"/>
  <c r="F106" i="448"/>
  <c r="E106" i="448"/>
  <c r="D106" i="448"/>
  <c r="C106" i="448"/>
  <c r="M105" i="448"/>
  <c r="L105" i="448"/>
  <c r="K105" i="448"/>
  <c r="J105" i="448"/>
  <c r="I105" i="448"/>
  <c r="H105" i="448"/>
  <c r="G105" i="448"/>
  <c r="F105" i="448"/>
  <c r="E105" i="448"/>
  <c r="D105" i="448"/>
  <c r="C105" i="448"/>
  <c r="M103" i="448"/>
  <c r="L103" i="448"/>
  <c r="K103" i="448"/>
  <c r="J103" i="448"/>
  <c r="I103" i="448"/>
  <c r="H103" i="448"/>
  <c r="G103" i="448"/>
  <c r="F103" i="448"/>
  <c r="E103" i="448"/>
  <c r="D103" i="448"/>
  <c r="C103" i="448"/>
  <c r="M94" i="448"/>
  <c r="M101" i="448" s="1"/>
  <c r="C94" i="448"/>
  <c r="C102" i="448" s="1"/>
  <c r="M92" i="448"/>
  <c r="M104" i="448" s="1"/>
  <c r="L92" i="448"/>
  <c r="L104" i="448" s="1"/>
  <c r="K92" i="448"/>
  <c r="K104" i="448" s="1"/>
  <c r="J92" i="448"/>
  <c r="J94" i="448" s="1"/>
  <c r="I92" i="448"/>
  <c r="I104" i="448" s="1"/>
  <c r="H92" i="448"/>
  <c r="H94" i="448" s="1"/>
  <c r="G92" i="448"/>
  <c r="G94" i="448" s="1"/>
  <c r="F92" i="448"/>
  <c r="E92" i="448"/>
  <c r="E94" i="448" s="1"/>
  <c r="D92" i="448"/>
  <c r="D104" i="448" s="1"/>
  <c r="C92" i="448"/>
  <c r="C104" i="448" s="1"/>
  <c r="M86" i="448"/>
  <c r="L86" i="448"/>
  <c r="K86" i="448"/>
  <c r="J86" i="448"/>
  <c r="I86" i="448"/>
  <c r="H86" i="448"/>
  <c r="G86" i="448"/>
  <c r="F86" i="448"/>
  <c r="E86" i="448"/>
  <c r="D86" i="448"/>
  <c r="C86" i="448"/>
  <c r="M85" i="448"/>
  <c r="L85" i="448"/>
  <c r="K85" i="448"/>
  <c r="J85" i="448"/>
  <c r="I85" i="448"/>
  <c r="H85" i="448"/>
  <c r="G85" i="448"/>
  <c r="F85" i="448"/>
  <c r="E85" i="448"/>
  <c r="D85" i="448"/>
  <c r="C85" i="448"/>
  <c r="M84" i="448"/>
  <c r="L84" i="448"/>
  <c r="K84" i="448"/>
  <c r="J84" i="448"/>
  <c r="I84" i="448"/>
  <c r="H84" i="448"/>
  <c r="G84" i="448"/>
  <c r="F84" i="448"/>
  <c r="E84" i="448"/>
  <c r="D84" i="448"/>
  <c r="C84" i="448"/>
  <c r="M83" i="448"/>
  <c r="L83" i="448"/>
  <c r="K83" i="448"/>
  <c r="J83" i="448"/>
  <c r="I83" i="448"/>
  <c r="H83" i="448"/>
  <c r="G83" i="448"/>
  <c r="F83" i="448"/>
  <c r="E83" i="448"/>
  <c r="D83" i="448"/>
  <c r="C83" i="448"/>
  <c r="M82" i="448"/>
  <c r="L82" i="448"/>
  <c r="K82" i="448"/>
  <c r="J82" i="448"/>
  <c r="I82" i="448"/>
  <c r="H82" i="448"/>
  <c r="G82" i="448"/>
  <c r="F82" i="448"/>
  <c r="E82" i="448"/>
  <c r="D82" i="448"/>
  <c r="C82" i="448"/>
  <c r="M81" i="448"/>
  <c r="L81" i="448"/>
  <c r="K81" i="448"/>
  <c r="J81" i="448"/>
  <c r="I81" i="448"/>
  <c r="H81" i="448"/>
  <c r="G81" i="448"/>
  <c r="F81" i="448"/>
  <c r="E81" i="448"/>
  <c r="D81" i="448"/>
  <c r="C81" i="448"/>
  <c r="M79" i="448"/>
  <c r="L79" i="448"/>
  <c r="K79" i="448"/>
  <c r="J79" i="448"/>
  <c r="I79" i="448"/>
  <c r="H79" i="448"/>
  <c r="G79" i="448"/>
  <c r="F79" i="448"/>
  <c r="E79" i="448"/>
  <c r="D79" i="448"/>
  <c r="C79" i="448"/>
  <c r="C70" i="448"/>
  <c r="D70" i="448" s="1"/>
  <c r="E70" i="448" s="1"/>
  <c r="F70" i="448" s="1"/>
  <c r="M69" i="448"/>
  <c r="L69" i="448"/>
  <c r="K69" i="448"/>
  <c r="J69" i="448"/>
  <c r="I69" i="448"/>
  <c r="H69" i="448"/>
  <c r="G69" i="448"/>
  <c r="F69" i="448"/>
  <c r="E69" i="448"/>
  <c r="E72" i="448" s="1"/>
  <c r="E73" i="448" s="1"/>
  <c r="D69" i="448"/>
  <c r="C69" i="448"/>
  <c r="M61" i="448"/>
  <c r="L61" i="448"/>
  <c r="K61" i="448"/>
  <c r="J61" i="448"/>
  <c r="I61" i="448"/>
  <c r="H61" i="448"/>
  <c r="G61" i="448"/>
  <c r="F61" i="448"/>
  <c r="E61" i="448"/>
  <c r="D61" i="448"/>
  <c r="C61" i="448"/>
  <c r="M60" i="448"/>
  <c r="L60" i="448"/>
  <c r="J60" i="448"/>
  <c r="L58" i="448"/>
  <c r="K58" i="448"/>
  <c r="I58" i="448"/>
  <c r="I59" i="448" s="1"/>
  <c r="H58" i="448"/>
  <c r="H59" i="448" s="1"/>
  <c r="G58" i="448"/>
  <c r="D58" i="448"/>
  <c r="C58" i="448"/>
  <c r="M58" i="448"/>
  <c r="J58" i="448"/>
  <c r="F58" i="448"/>
  <c r="E58" i="448"/>
  <c r="M49" i="448"/>
  <c r="L49" i="448"/>
  <c r="K49" i="448"/>
  <c r="J49" i="448"/>
  <c r="I49" i="448"/>
  <c r="H49" i="448"/>
  <c r="G49" i="448"/>
  <c r="F49" i="448"/>
  <c r="E49" i="448"/>
  <c r="D49" i="448"/>
  <c r="C49" i="448"/>
  <c r="M48" i="448"/>
  <c r="L48" i="448"/>
  <c r="K48" i="448"/>
  <c r="J48" i="448"/>
  <c r="I48" i="448"/>
  <c r="H48" i="448"/>
  <c r="G48" i="448"/>
  <c r="F48" i="448"/>
  <c r="E48" i="448"/>
  <c r="D48" i="448"/>
  <c r="C48" i="448"/>
  <c r="M44" i="448"/>
  <c r="M46" i="448" s="1"/>
  <c r="L44" i="448"/>
  <c r="L46" i="448" s="1"/>
  <c r="K44" i="448"/>
  <c r="K46" i="448" s="1"/>
  <c r="K47" i="448" s="1"/>
  <c r="J44" i="448"/>
  <c r="J46" i="448" s="1"/>
  <c r="I44" i="448"/>
  <c r="I46" i="448" s="1"/>
  <c r="H44" i="448"/>
  <c r="H46" i="448" s="1"/>
  <c r="H47" i="448" s="1"/>
  <c r="G44" i="448"/>
  <c r="G46" i="448" s="1"/>
  <c r="F44" i="448"/>
  <c r="F46" i="448" s="1"/>
  <c r="F47" i="448" s="1"/>
  <c r="E44" i="448"/>
  <c r="E46" i="448" s="1"/>
  <c r="D44" i="448"/>
  <c r="D46" i="448" s="1"/>
  <c r="C44" i="448"/>
  <c r="C46" i="448" s="1"/>
  <c r="C47" i="448" s="1"/>
  <c r="M36" i="448"/>
  <c r="L36" i="448"/>
  <c r="K36" i="448"/>
  <c r="J36" i="448"/>
  <c r="I36" i="448"/>
  <c r="H36" i="448"/>
  <c r="G36" i="448"/>
  <c r="F36" i="448"/>
  <c r="E36" i="448"/>
  <c r="D36" i="448"/>
  <c r="C36" i="448"/>
  <c r="M35" i="448"/>
  <c r="L35" i="448"/>
  <c r="K35" i="448"/>
  <c r="J35" i="448"/>
  <c r="I35" i="448"/>
  <c r="H35" i="448"/>
  <c r="G35" i="448"/>
  <c r="F35" i="448"/>
  <c r="E35" i="448"/>
  <c r="D35" i="448"/>
  <c r="C35" i="448"/>
  <c r="M34" i="448"/>
  <c r="L34" i="448"/>
  <c r="K34" i="448"/>
  <c r="J34" i="448"/>
  <c r="I34" i="448"/>
  <c r="H34" i="448"/>
  <c r="G34" i="448"/>
  <c r="F34" i="448"/>
  <c r="E34" i="448"/>
  <c r="D34" i="448"/>
  <c r="C34" i="448"/>
  <c r="M33" i="448"/>
  <c r="L33" i="448"/>
  <c r="K33" i="448"/>
  <c r="J33" i="448"/>
  <c r="I33" i="448"/>
  <c r="H33" i="448"/>
  <c r="G33" i="448"/>
  <c r="F33" i="448"/>
  <c r="E33" i="448"/>
  <c r="D33" i="448"/>
  <c r="C33" i="448"/>
  <c r="M32" i="448"/>
  <c r="L32" i="448"/>
  <c r="K32" i="448"/>
  <c r="J32" i="448"/>
  <c r="I32" i="448"/>
  <c r="H32" i="448"/>
  <c r="G32" i="448"/>
  <c r="F32" i="448"/>
  <c r="E32" i="448"/>
  <c r="D32" i="448"/>
  <c r="C32" i="448"/>
  <c r="M31" i="448"/>
  <c r="L31" i="448"/>
  <c r="K31" i="448"/>
  <c r="J31" i="448"/>
  <c r="I31" i="448"/>
  <c r="H31" i="448"/>
  <c r="G31" i="448"/>
  <c r="F31" i="448"/>
  <c r="E31" i="448"/>
  <c r="D31" i="448"/>
  <c r="C31" i="448"/>
  <c r="M29" i="448"/>
  <c r="L29" i="448"/>
  <c r="K29" i="448"/>
  <c r="J29" i="448"/>
  <c r="I29" i="448"/>
  <c r="H29" i="448"/>
  <c r="G29" i="448"/>
  <c r="F29" i="448"/>
  <c r="E29" i="448"/>
  <c r="D29" i="448"/>
  <c r="C29" i="448"/>
  <c r="M22" i="448"/>
  <c r="L22" i="448"/>
  <c r="K22" i="448"/>
  <c r="J22" i="448"/>
  <c r="I22" i="448"/>
  <c r="H22" i="448"/>
  <c r="G22" i="448"/>
  <c r="F22" i="448"/>
  <c r="E22" i="448"/>
  <c r="D22" i="448"/>
  <c r="C22" i="448"/>
  <c r="M21" i="448"/>
  <c r="L21" i="448"/>
  <c r="K21" i="448"/>
  <c r="J21" i="448"/>
  <c r="I21" i="448"/>
  <c r="H21" i="448"/>
  <c r="G21" i="448"/>
  <c r="F21" i="448"/>
  <c r="E21" i="448"/>
  <c r="D21" i="448"/>
  <c r="C21" i="448"/>
  <c r="M19" i="448"/>
  <c r="L19" i="448"/>
  <c r="K19" i="448"/>
  <c r="J19" i="448"/>
  <c r="I19" i="448"/>
  <c r="H19" i="448"/>
  <c r="G19" i="448"/>
  <c r="F19" i="448"/>
  <c r="E19" i="448"/>
  <c r="D19" i="448"/>
  <c r="C19" i="448"/>
  <c r="M12" i="448"/>
  <c r="L12" i="448"/>
  <c r="K12" i="448"/>
  <c r="J12" i="448"/>
  <c r="I12" i="448"/>
  <c r="H12" i="448"/>
  <c r="G12" i="448"/>
  <c r="F12" i="448"/>
  <c r="E12" i="448"/>
  <c r="D12" i="448"/>
  <c r="C12" i="448"/>
  <c r="M11" i="448"/>
  <c r="L11" i="448"/>
  <c r="K11" i="448"/>
  <c r="J11" i="448"/>
  <c r="I11" i="448"/>
  <c r="H11" i="448"/>
  <c r="G11" i="448"/>
  <c r="F11" i="448"/>
  <c r="E11" i="448"/>
  <c r="D11" i="448"/>
  <c r="C11" i="448"/>
  <c r="M7" i="448"/>
  <c r="M9" i="448" s="1"/>
  <c r="M10" i="448" s="1"/>
  <c r="L7" i="448"/>
  <c r="L9" i="448" s="1"/>
  <c r="L10" i="448" s="1"/>
  <c r="K7" i="448"/>
  <c r="K9" i="448" s="1"/>
  <c r="J7" i="448"/>
  <c r="J9" i="448" s="1"/>
  <c r="J10" i="448" s="1"/>
  <c r="I7" i="448"/>
  <c r="I9" i="448" s="1"/>
  <c r="I10" i="448" s="1"/>
  <c r="H7" i="448"/>
  <c r="H9" i="448" s="1"/>
  <c r="H10" i="448" s="1"/>
  <c r="G7" i="448"/>
  <c r="G9" i="448" s="1"/>
  <c r="F7" i="448"/>
  <c r="F9" i="448" s="1"/>
  <c r="E7" i="448"/>
  <c r="E9" i="448" s="1"/>
  <c r="E10" i="448" s="1"/>
  <c r="D7" i="448"/>
  <c r="D9" i="448" s="1"/>
  <c r="D10" i="448" s="1"/>
  <c r="C7" i="448"/>
  <c r="C9" i="448" s="1"/>
  <c r="H247" i="446"/>
  <c r="C131" i="448" l="1"/>
  <c r="C228" i="448" s="1"/>
  <c r="K131" i="448"/>
  <c r="K228" i="448" s="1"/>
  <c r="E141" i="448"/>
  <c r="E229" i="448" s="1"/>
  <c r="M141" i="448"/>
  <c r="M229" i="448" s="1"/>
  <c r="H141" i="448"/>
  <c r="H229" i="448" s="1"/>
  <c r="L13" i="448"/>
  <c r="L220" i="448" s="1"/>
  <c r="F141" i="448"/>
  <c r="F229" i="448" s="1"/>
  <c r="D13" i="448"/>
  <c r="D220" i="448" s="1"/>
  <c r="I174" i="448"/>
  <c r="I232" i="448" s="1"/>
  <c r="L23" i="448"/>
  <c r="L221" i="448" s="1"/>
  <c r="E131" i="448"/>
  <c r="E228" i="448" s="1"/>
  <c r="M131" i="448"/>
  <c r="M228" i="448" s="1"/>
  <c r="J164" i="448"/>
  <c r="J231" i="448" s="1"/>
  <c r="D174" i="448"/>
  <c r="D232" i="448" s="1"/>
  <c r="L174" i="448"/>
  <c r="L232" i="448" s="1"/>
  <c r="H108" i="448"/>
  <c r="I131" i="448"/>
  <c r="I228" i="448" s="1"/>
  <c r="H37" i="448"/>
  <c r="H222" i="448" s="1"/>
  <c r="H23" i="448"/>
  <c r="H221" i="448" s="1"/>
  <c r="J131" i="448"/>
  <c r="J228" i="448" s="1"/>
  <c r="M23" i="448"/>
  <c r="M221" i="448" s="1"/>
  <c r="C164" i="448"/>
  <c r="C231" i="448" s="1"/>
  <c r="K164" i="448"/>
  <c r="K231" i="448" s="1"/>
  <c r="E174" i="448"/>
  <c r="E232" i="448" s="1"/>
  <c r="M174" i="448"/>
  <c r="M232" i="448" s="1"/>
  <c r="J174" i="448"/>
  <c r="J232" i="448" s="1"/>
  <c r="J13" i="448"/>
  <c r="J220" i="448" s="1"/>
  <c r="E104" i="448"/>
  <c r="J211" i="448"/>
  <c r="J235" i="448" s="1"/>
  <c r="F50" i="448"/>
  <c r="F223" i="448" s="1"/>
  <c r="E211" i="448"/>
  <c r="E235" i="448" s="1"/>
  <c r="M211" i="448"/>
  <c r="M235" i="448" s="1"/>
  <c r="I193" i="448"/>
  <c r="I194" i="448"/>
  <c r="I200" i="448" s="1"/>
  <c r="I234" i="448" s="1"/>
  <c r="F10" i="448"/>
  <c r="F13" i="448" s="1"/>
  <c r="F220" i="448" s="1"/>
  <c r="G47" i="448"/>
  <c r="G50" i="448" s="1"/>
  <c r="G223" i="448" s="1"/>
  <c r="E101" i="448"/>
  <c r="E96" i="448"/>
  <c r="E23" i="448"/>
  <c r="E221" i="448" s="1"/>
  <c r="F23" i="448"/>
  <c r="F221" i="448" s="1"/>
  <c r="C37" i="448"/>
  <c r="C222" i="448" s="1"/>
  <c r="K37" i="448"/>
  <c r="K222" i="448" s="1"/>
  <c r="M96" i="448"/>
  <c r="G131" i="448"/>
  <c r="G228" i="448" s="1"/>
  <c r="C72" i="448"/>
  <c r="C73" i="448" s="1"/>
  <c r="D131" i="448"/>
  <c r="D228" i="448" s="1"/>
  <c r="L131" i="448"/>
  <c r="L228" i="448" s="1"/>
  <c r="H211" i="448"/>
  <c r="H235" i="448" s="1"/>
  <c r="F122" i="448"/>
  <c r="F227" i="448" s="1"/>
  <c r="E37" i="448"/>
  <c r="E222" i="448" s="1"/>
  <c r="I23" i="448"/>
  <c r="I221" i="448" s="1"/>
  <c r="F37" i="448"/>
  <c r="F222" i="448" s="1"/>
  <c r="D60" i="448"/>
  <c r="D72" i="448"/>
  <c r="D76" i="448" s="1"/>
  <c r="I94" i="448"/>
  <c r="L141" i="448"/>
  <c r="L229" i="448" s="1"/>
  <c r="F164" i="448"/>
  <c r="F231" i="448" s="1"/>
  <c r="C174" i="448"/>
  <c r="C232" i="448" s="1"/>
  <c r="K174" i="448"/>
  <c r="K232" i="448" s="1"/>
  <c r="K211" i="448"/>
  <c r="K235" i="448" s="1"/>
  <c r="M37" i="448"/>
  <c r="M222" i="448" s="1"/>
  <c r="D23" i="448"/>
  <c r="D221" i="448" s="1"/>
  <c r="H60" i="448"/>
  <c r="H62" i="448" s="1"/>
  <c r="K94" i="448"/>
  <c r="K102" i="448" s="1"/>
  <c r="J141" i="448"/>
  <c r="J229" i="448" s="1"/>
  <c r="G154" i="448"/>
  <c r="G230" i="448" s="1"/>
  <c r="D164" i="448"/>
  <c r="D231" i="448" s="1"/>
  <c r="L164" i="448"/>
  <c r="L231" i="448" s="1"/>
  <c r="I211" i="448"/>
  <c r="I235" i="448" s="1"/>
  <c r="G104" i="448"/>
  <c r="L59" i="448"/>
  <c r="L62" i="448" s="1"/>
  <c r="L224" i="448" s="1"/>
  <c r="D59" i="448"/>
  <c r="F211" i="448"/>
  <c r="F235" i="448" s="1"/>
  <c r="D211" i="448"/>
  <c r="D235" i="448" s="1"/>
  <c r="G211" i="448"/>
  <c r="G235" i="448" s="1"/>
  <c r="L211" i="448"/>
  <c r="L235" i="448" s="1"/>
  <c r="F174" i="448"/>
  <c r="F232" i="448" s="1"/>
  <c r="H183" i="448"/>
  <c r="H184" i="448" s="1"/>
  <c r="H233" i="448" s="1"/>
  <c r="G174" i="448"/>
  <c r="G232" i="448" s="1"/>
  <c r="H174" i="448"/>
  <c r="H232" i="448" s="1"/>
  <c r="I164" i="448"/>
  <c r="I231" i="448" s="1"/>
  <c r="C141" i="448"/>
  <c r="C229" i="448" s="1"/>
  <c r="K141" i="448"/>
  <c r="K229" i="448" s="1"/>
  <c r="F131" i="448"/>
  <c r="F228" i="448" s="1"/>
  <c r="H110" i="448"/>
  <c r="D109" i="448"/>
  <c r="F109" i="448"/>
  <c r="L109" i="448"/>
  <c r="I60" i="448"/>
  <c r="I62" i="448" s="1"/>
  <c r="I224" i="448" s="1"/>
  <c r="E60" i="448"/>
  <c r="H50" i="448"/>
  <c r="H223" i="448" s="1"/>
  <c r="C50" i="448"/>
  <c r="C223" i="448" s="1"/>
  <c r="K50" i="448"/>
  <c r="K223" i="448" s="1"/>
  <c r="D37" i="448"/>
  <c r="D222" i="448" s="1"/>
  <c r="L37" i="448"/>
  <c r="L222" i="448" s="1"/>
  <c r="G37" i="448"/>
  <c r="G222" i="448" s="1"/>
  <c r="J37" i="448"/>
  <c r="J222" i="448" s="1"/>
  <c r="I37" i="448"/>
  <c r="I222" i="448" s="1"/>
  <c r="J23" i="448"/>
  <c r="J221" i="448" s="1"/>
  <c r="C23" i="448"/>
  <c r="C221" i="448" s="1"/>
  <c r="K23" i="448"/>
  <c r="K221" i="448" s="1"/>
  <c r="G23" i="448"/>
  <c r="G221" i="448" s="1"/>
  <c r="M13" i="448"/>
  <c r="M220" i="448" s="1"/>
  <c r="E13" i="448"/>
  <c r="E220" i="448" s="1"/>
  <c r="I13" i="448"/>
  <c r="I220" i="448" s="1"/>
  <c r="I47" i="448"/>
  <c r="I50" i="448" s="1"/>
  <c r="I223" i="448" s="1"/>
  <c r="E59" i="448"/>
  <c r="M59" i="448"/>
  <c r="M62" i="448" s="1"/>
  <c r="M224" i="448" s="1"/>
  <c r="G10" i="448"/>
  <c r="G13" i="448" s="1"/>
  <c r="G220" i="448" s="1"/>
  <c r="F59" i="448"/>
  <c r="C10" i="448"/>
  <c r="C13" i="448" s="1"/>
  <c r="C220" i="448" s="1"/>
  <c r="D47" i="448"/>
  <c r="D50" i="448" s="1"/>
  <c r="D223" i="448" s="1"/>
  <c r="L47" i="448"/>
  <c r="L50" i="448" s="1"/>
  <c r="L223" i="448" s="1"/>
  <c r="F72" i="448"/>
  <c r="G70" i="448"/>
  <c r="H70" i="448" s="1"/>
  <c r="I70" i="448" s="1"/>
  <c r="J59" i="448"/>
  <c r="J62" i="448" s="1"/>
  <c r="J224" i="448" s="1"/>
  <c r="K10" i="448"/>
  <c r="K13" i="448" s="1"/>
  <c r="K220" i="448" s="1"/>
  <c r="E47" i="448"/>
  <c r="E50" i="448" s="1"/>
  <c r="E223" i="448" s="1"/>
  <c r="M47" i="448"/>
  <c r="M50" i="448" s="1"/>
  <c r="M223" i="448" s="1"/>
  <c r="H13" i="448"/>
  <c r="H220" i="448" s="1"/>
  <c r="G59" i="448"/>
  <c r="C60" i="448"/>
  <c r="K60" i="448"/>
  <c r="J102" i="448"/>
  <c r="J99" i="448"/>
  <c r="J96" i="448"/>
  <c r="J101" i="448"/>
  <c r="J98" i="448"/>
  <c r="J95" i="448"/>
  <c r="J100" i="448"/>
  <c r="F150" i="448"/>
  <c r="F154" i="448" s="1"/>
  <c r="F230" i="448" s="1"/>
  <c r="F194" i="448"/>
  <c r="F193" i="448"/>
  <c r="G194" i="448"/>
  <c r="G193" i="448"/>
  <c r="H120" i="448"/>
  <c r="H122" i="448"/>
  <c r="H227" i="448" s="1"/>
  <c r="I150" i="448"/>
  <c r="I154" i="448" s="1"/>
  <c r="I230" i="448" s="1"/>
  <c r="H194" i="448"/>
  <c r="H193" i="448"/>
  <c r="F60" i="448"/>
  <c r="J150" i="448"/>
  <c r="J154" i="448"/>
  <c r="J230" i="448" s="1"/>
  <c r="E80" i="448"/>
  <c r="E77" i="448"/>
  <c r="E74" i="448"/>
  <c r="E76" i="448"/>
  <c r="E78" i="448"/>
  <c r="G120" i="448"/>
  <c r="G122" i="448" s="1"/>
  <c r="G227" i="448" s="1"/>
  <c r="J47" i="448"/>
  <c r="J50" i="448" s="1"/>
  <c r="J223" i="448" s="1"/>
  <c r="C59" i="448"/>
  <c r="K59" i="448"/>
  <c r="G60" i="448"/>
  <c r="F94" i="448"/>
  <c r="F104" i="448"/>
  <c r="C99" i="448"/>
  <c r="C96" i="448"/>
  <c r="C101" i="448"/>
  <c r="C98" i="448"/>
  <c r="C95" i="448"/>
  <c r="C100" i="448"/>
  <c r="C97" i="448"/>
  <c r="J97" i="448"/>
  <c r="J120" i="448"/>
  <c r="J122" i="448"/>
  <c r="J227" i="448" s="1"/>
  <c r="C154" i="448"/>
  <c r="C230" i="448" s="1"/>
  <c r="K150" i="448"/>
  <c r="K154" i="448" s="1"/>
  <c r="K230" i="448" s="1"/>
  <c r="J193" i="448"/>
  <c r="J194" i="448"/>
  <c r="G95" i="448"/>
  <c r="G100" i="448"/>
  <c r="G97" i="448"/>
  <c r="G102" i="448"/>
  <c r="G99" i="448"/>
  <c r="G96" i="448"/>
  <c r="G98" i="448"/>
  <c r="C120" i="448"/>
  <c r="C122" i="448" s="1"/>
  <c r="C227" i="448" s="1"/>
  <c r="K120" i="448"/>
  <c r="K122" i="448" s="1"/>
  <c r="K227" i="448" s="1"/>
  <c r="C193" i="448"/>
  <c r="C194" i="448"/>
  <c r="K193" i="448"/>
  <c r="K194" i="448"/>
  <c r="K200" i="448" s="1"/>
  <c r="K234" i="448" s="1"/>
  <c r="H100" i="448"/>
  <c r="H97" i="448"/>
  <c r="H102" i="448"/>
  <c r="H99" i="448"/>
  <c r="H96" i="448"/>
  <c r="H101" i="448"/>
  <c r="H98" i="448"/>
  <c r="D122" i="448"/>
  <c r="D227" i="448" s="1"/>
  <c r="L122" i="448"/>
  <c r="L227" i="448" s="1"/>
  <c r="E150" i="448"/>
  <c r="E154" i="448" s="1"/>
  <c r="E230" i="448" s="1"/>
  <c r="M150" i="448"/>
  <c r="M154" i="448" s="1"/>
  <c r="M230" i="448" s="1"/>
  <c r="D194" i="448"/>
  <c r="D200" i="448" s="1"/>
  <c r="D234" i="448" s="1"/>
  <c r="L194" i="448"/>
  <c r="L200" i="448" s="1"/>
  <c r="L234" i="448" s="1"/>
  <c r="E75" i="448"/>
  <c r="K98" i="448"/>
  <c r="K95" i="448"/>
  <c r="K100" i="448"/>
  <c r="H131" i="448"/>
  <c r="H228" i="448" s="1"/>
  <c r="G141" i="448"/>
  <c r="G229" i="448" s="1"/>
  <c r="G184" i="448"/>
  <c r="G233" i="448" s="1"/>
  <c r="D94" i="448"/>
  <c r="L94" i="448"/>
  <c r="I95" i="448"/>
  <c r="E99" i="448"/>
  <c r="M99" i="448"/>
  <c r="I108" i="448"/>
  <c r="E109" i="448"/>
  <c r="M109" i="448"/>
  <c r="I110" i="448"/>
  <c r="E120" i="448"/>
  <c r="E122" i="448" s="1"/>
  <c r="E227" i="448" s="1"/>
  <c r="M120" i="448"/>
  <c r="M122" i="448" s="1"/>
  <c r="M227" i="448" s="1"/>
  <c r="D150" i="448"/>
  <c r="D154" i="448" s="1"/>
  <c r="D230" i="448" s="1"/>
  <c r="L150" i="448"/>
  <c r="L154" i="448" s="1"/>
  <c r="L230" i="448" s="1"/>
  <c r="H154" i="448"/>
  <c r="H230" i="448" s="1"/>
  <c r="I183" i="448"/>
  <c r="I184" i="448" s="1"/>
  <c r="I233" i="448" s="1"/>
  <c r="E193" i="448"/>
  <c r="M193" i="448"/>
  <c r="I98" i="448"/>
  <c r="E102" i="448"/>
  <c r="M102" i="448"/>
  <c r="J108" i="448"/>
  <c r="J110" i="448"/>
  <c r="J183" i="448"/>
  <c r="J184" i="448" s="1"/>
  <c r="J233" i="448" s="1"/>
  <c r="E97" i="448"/>
  <c r="M97" i="448"/>
  <c r="I101" i="448"/>
  <c r="H104" i="448"/>
  <c r="C108" i="448"/>
  <c r="K108" i="448"/>
  <c r="G109" i="448"/>
  <c r="C110" i="448"/>
  <c r="K110" i="448"/>
  <c r="I122" i="448"/>
  <c r="I227" i="448" s="1"/>
  <c r="C183" i="448"/>
  <c r="C184" i="448" s="1"/>
  <c r="C233" i="448" s="1"/>
  <c r="K183" i="448"/>
  <c r="K184" i="448" s="1"/>
  <c r="K233" i="448" s="1"/>
  <c r="I96" i="448"/>
  <c r="E100" i="448"/>
  <c r="M100" i="448"/>
  <c r="D108" i="448"/>
  <c r="L108" i="448"/>
  <c r="H109" i="448"/>
  <c r="D110" i="448"/>
  <c r="L110" i="448"/>
  <c r="D183" i="448"/>
  <c r="D184" i="448" s="1"/>
  <c r="D233" i="448" s="1"/>
  <c r="L183" i="448"/>
  <c r="L184" i="448" s="1"/>
  <c r="L233" i="448" s="1"/>
  <c r="E194" i="448"/>
  <c r="M194" i="448"/>
  <c r="E95" i="448"/>
  <c r="M95" i="448"/>
  <c r="I99" i="448"/>
  <c r="J104" i="448"/>
  <c r="E108" i="448"/>
  <c r="M108" i="448"/>
  <c r="I109" i="448"/>
  <c r="E110" i="448"/>
  <c r="M110" i="448"/>
  <c r="E183" i="448"/>
  <c r="E184" i="448" s="1"/>
  <c r="E233" i="448" s="1"/>
  <c r="M183" i="448"/>
  <c r="M184" i="448" s="1"/>
  <c r="M233" i="448" s="1"/>
  <c r="E98" i="448"/>
  <c r="M98" i="448"/>
  <c r="I102" i="448"/>
  <c r="F108" i="448"/>
  <c r="J109" i="448"/>
  <c r="F110" i="448"/>
  <c r="F183" i="448"/>
  <c r="F184" i="448" s="1"/>
  <c r="F233" i="448" s="1"/>
  <c r="C109" i="448"/>
  <c r="M155" i="446"/>
  <c r="L155" i="446"/>
  <c r="K155" i="446"/>
  <c r="J155" i="446"/>
  <c r="I155" i="446"/>
  <c r="H155" i="446"/>
  <c r="A263" i="446"/>
  <c r="M237" i="446"/>
  <c r="L237" i="446"/>
  <c r="K237" i="446"/>
  <c r="J237" i="446"/>
  <c r="I237" i="446"/>
  <c r="H237" i="446"/>
  <c r="G237" i="446"/>
  <c r="F237" i="446"/>
  <c r="E237" i="446"/>
  <c r="D237" i="446"/>
  <c r="C237" i="446"/>
  <c r="M236" i="446"/>
  <c r="L236" i="446"/>
  <c r="K236" i="446"/>
  <c r="J236" i="446"/>
  <c r="I236" i="446"/>
  <c r="H236" i="446"/>
  <c r="G236" i="446"/>
  <c r="F236" i="446"/>
  <c r="E236" i="446"/>
  <c r="D236" i="446"/>
  <c r="C236" i="446"/>
  <c r="M234" i="446"/>
  <c r="L234" i="446"/>
  <c r="L238" i="446" s="1"/>
  <c r="L264" i="446" s="1"/>
  <c r="K234" i="446"/>
  <c r="J234" i="446"/>
  <c r="I234" i="446"/>
  <c r="H234" i="446"/>
  <c r="G234" i="446"/>
  <c r="F234" i="446"/>
  <c r="E234" i="446"/>
  <c r="D234" i="446"/>
  <c r="D238" i="446" s="1"/>
  <c r="D264" i="446" s="1"/>
  <c r="C234" i="446"/>
  <c r="C238" i="446" s="1"/>
  <c r="C264" i="446" s="1"/>
  <c r="M226" i="446"/>
  <c r="L226" i="446"/>
  <c r="K226" i="446"/>
  <c r="J226" i="446"/>
  <c r="I226" i="446"/>
  <c r="H226" i="446"/>
  <c r="G226" i="446"/>
  <c r="F226" i="446"/>
  <c r="E226" i="446"/>
  <c r="D226" i="446"/>
  <c r="C226" i="446"/>
  <c r="M225" i="446"/>
  <c r="L225" i="446"/>
  <c r="K225" i="446"/>
  <c r="J225" i="446"/>
  <c r="I225" i="446"/>
  <c r="H225" i="446"/>
  <c r="G225" i="446"/>
  <c r="F225" i="446"/>
  <c r="E225" i="446"/>
  <c r="D225" i="446"/>
  <c r="C225" i="446"/>
  <c r="M224" i="446"/>
  <c r="L224" i="446"/>
  <c r="K224" i="446"/>
  <c r="J224" i="446"/>
  <c r="I224" i="446"/>
  <c r="H224" i="446"/>
  <c r="G224" i="446"/>
  <c r="F224" i="446"/>
  <c r="E224" i="446"/>
  <c r="D224" i="446"/>
  <c r="C224" i="446"/>
  <c r="M223" i="446"/>
  <c r="L223" i="446"/>
  <c r="K223" i="446"/>
  <c r="J223" i="446"/>
  <c r="I223" i="446"/>
  <c r="H223" i="446"/>
  <c r="G223" i="446"/>
  <c r="F223" i="446"/>
  <c r="E223" i="446"/>
  <c r="D223" i="446"/>
  <c r="C223" i="446"/>
  <c r="M222" i="446"/>
  <c r="L222" i="446"/>
  <c r="K222" i="446"/>
  <c r="J222" i="446"/>
  <c r="I222" i="446"/>
  <c r="H222" i="446"/>
  <c r="G222" i="446"/>
  <c r="F222" i="446"/>
  <c r="E222" i="446"/>
  <c r="D222" i="446"/>
  <c r="C222" i="446"/>
  <c r="M217" i="446"/>
  <c r="M219" i="446" s="1"/>
  <c r="L217" i="446"/>
  <c r="L219" i="446" s="1"/>
  <c r="K217" i="446"/>
  <c r="K219" i="446" s="1"/>
  <c r="J217" i="446"/>
  <c r="J219" i="446" s="1"/>
  <c r="I217" i="446"/>
  <c r="I219" i="446" s="1"/>
  <c r="I221" i="446" s="1"/>
  <c r="H217" i="446"/>
  <c r="H219" i="446" s="1"/>
  <c r="G217" i="446"/>
  <c r="G219" i="446" s="1"/>
  <c r="F217" i="446"/>
  <c r="F219" i="446" s="1"/>
  <c r="E217" i="446"/>
  <c r="E219" i="446" s="1"/>
  <c r="D217" i="446"/>
  <c r="D219" i="446" s="1"/>
  <c r="D220" i="446" s="1"/>
  <c r="C217" i="446"/>
  <c r="C219" i="446" s="1"/>
  <c r="B210" i="446"/>
  <c r="F210" i="446" s="1"/>
  <c r="M208" i="446"/>
  <c r="L208" i="446"/>
  <c r="K208" i="446"/>
  <c r="J208" i="446"/>
  <c r="I208" i="446"/>
  <c r="H208" i="446"/>
  <c r="G208" i="446"/>
  <c r="F208" i="446"/>
  <c r="E208" i="446"/>
  <c r="D208" i="446"/>
  <c r="C208" i="446"/>
  <c r="M207" i="446"/>
  <c r="L207" i="446"/>
  <c r="K207" i="446"/>
  <c r="J207" i="446"/>
  <c r="I207" i="446"/>
  <c r="H207" i="446"/>
  <c r="G207" i="446"/>
  <c r="F207" i="446"/>
  <c r="E207" i="446"/>
  <c r="D207" i="446"/>
  <c r="C207" i="446"/>
  <c r="M200" i="446"/>
  <c r="L200" i="446"/>
  <c r="K200" i="446"/>
  <c r="J200" i="446"/>
  <c r="I200" i="446"/>
  <c r="H200" i="446"/>
  <c r="G200" i="446"/>
  <c r="F200" i="446"/>
  <c r="E200" i="446"/>
  <c r="D200" i="446"/>
  <c r="C200" i="446"/>
  <c r="M198" i="446"/>
  <c r="L198" i="446"/>
  <c r="K198" i="446"/>
  <c r="J198" i="446"/>
  <c r="I198" i="446"/>
  <c r="H198" i="446"/>
  <c r="G198" i="446"/>
  <c r="F198" i="446"/>
  <c r="E198" i="446"/>
  <c r="D198" i="446"/>
  <c r="C198" i="446"/>
  <c r="M197" i="446"/>
  <c r="L197" i="446"/>
  <c r="K197" i="446"/>
  <c r="J197" i="446"/>
  <c r="I197" i="446"/>
  <c r="H197" i="446"/>
  <c r="G197" i="446"/>
  <c r="F197" i="446"/>
  <c r="F201" i="446" s="1"/>
  <c r="F261" i="446" s="1"/>
  <c r="E197" i="446"/>
  <c r="D197" i="446"/>
  <c r="C197" i="446"/>
  <c r="M190" i="446"/>
  <c r="L190" i="446"/>
  <c r="K190" i="446"/>
  <c r="J190" i="446"/>
  <c r="I190" i="446"/>
  <c r="H190" i="446"/>
  <c r="G190" i="446"/>
  <c r="F190" i="446"/>
  <c r="E190" i="446"/>
  <c r="D190" i="446"/>
  <c r="C190" i="446"/>
  <c r="M188" i="446"/>
  <c r="M191" i="446" s="1"/>
  <c r="M260" i="446" s="1"/>
  <c r="L188" i="446"/>
  <c r="L191" i="446" s="1"/>
  <c r="L260" i="446" s="1"/>
  <c r="K188" i="446"/>
  <c r="J188" i="446"/>
  <c r="I188" i="446"/>
  <c r="H188" i="446"/>
  <c r="G188" i="446"/>
  <c r="F188" i="446"/>
  <c r="E188" i="446"/>
  <c r="D188" i="446"/>
  <c r="D191" i="446" s="1"/>
  <c r="D260" i="446" s="1"/>
  <c r="C188" i="446"/>
  <c r="M180" i="446"/>
  <c r="L180" i="446"/>
  <c r="K180" i="446"/>
  <c r="J180" i="446"/>
  <c r="I180" i="446"/>
  <c r="H180" i="446"/>
  <c r="G180" i="446"/>
  <c r="F180" i="446"/>
  <c r="E180" i="446"/>
  <c r="D180" i="446"/>
  <c r="C180" i="446"/>
  <c r="M179" i="446"/>
  <c r="L179" i="446"/>
  <c r="K179" i="446"/>
  <c r="J179" i="446"/>
  <c r="I179" i="446"/>
  <c r="H179" i="446"/>
  <c r="G179" i="446"/>
  <c r="F179" i="446"/>
  <c r="E179" i="446"/>
  <c r="D179" i="446"/>
  <c r="C179" i="446"/>
  <c r="M178" i="446"/>
  <c r="L178" i="446"/>
  <c r="K178" i="446"/>
  <c r="J178" i="446"/>
  <c r="I178" i="446"/>
  <c r="H178" i="446"/>
  <c r="G178" i="446"/>
  <c r="F178" i="446"/>
  <c r="E178" i="446"/>
  <c r="D178" i="446"/>
  <c r="C178" i="446"/>
  <c r="M174" i="446"/>
  <c r="M176" i="446" s="1"/>
  <c r="L174" i="446"/>
  <c r="L176" i="446" s="1"/>
  <c r="K174" i="446"/>
  <c r="K176" i="446" s="1"/>
  <c r="K177" i="446" s="1"/>
  <c r="J174" i="446"/>
  <c r="J176" i="446" s="1"/>
  <c r="J177" i="446" s="1"/>
  <c r="I174" i="446"/>
  <c r="I176" i="446" s="1"/>
  <c r="H174" i="446"/>
  <c r="H176" i="446" s="1"/>
  <c r="G174" i="446"/>
  <c r="G176" i="446" s="1"/>
  <c r="G177" i="446" s="1"/>
  <c r="F174" i="446"/>
  <c r="F176" i="446" s="1"/>
  <c r="E174" i="446"/>
  <c r="E176" i="446" s="1"/>
  <c r="D174" i="446"/>
  <c r="D176" i="446" s="1"/>
  <c r="C174" i="446"/>
  <c r="C176" i="446" s="1"/>
  <c r="C177" i="446" s="1"/>
  <c r="M167" i="446"/>
  <c r="L167" i="446"/>
  <c r="K167" i="446"/>
  <c r="J167" i="446"/>
  <c r="I167" i="446"/>
  <c r="H167" i="446"/>
  <c r="G167" i="446"/>
  <c r="F167" i="446"/>
  <c r="E167" i="446"/>
  <c r="D167" i="446"/>
  <c r="C167" i="446"/>
  <c r="M165" i="446"/>
  <c r="L165" i="446"/>
  <c r="K165" i="446"/>
  <c r="J165" i="446"/>
  <c r="I165" i="446"/>
  <c r="I168" i="446" s="1"/>
  <c r="I258" i="446" s="1"/>
  <c r="H165" i="446"/>
  <c r="G165" i="446"/>
  <c r="F165" i="446"/>
  <c r="E165" i="446"/>
  <c r="D165" i="446"/>
  <c r="C165" i="446"/>
  <c r="M157" i="446"/>
  <c r="M158" i="446" s="1"/>
  <c r="M257" i="446" s="1"/>
  <c r="L157" i="446"/>
  <c r="L158" i="446" s="1"/>
  <c r="L257" i="446" s="1"/>
  <c r="K157" i="446"/>
  <c r="J157" i="446"/>
  <c r="I157" i="446"/>
  <c r="H157" i="446"/>
  <c r="G157" i="446"/>
  <c r="F157" i="446"/>
  <c r="E157" i="446"/>
  <c r="D157" i="446"/>
  <c r="C157" i="446"/>
  <c r="G155" i="446"/>
  <c r="F155" i="446"/>
  <c r="E155" i="446"/>
  <c r="D155" i="446"/>
  <c r="C155" i="446"/>
  <c r="M148" i="446"/>
  <c r="L148" i="446"/>
  <c r="K148" i="446"/>
  <c r="J148" i="446"/>
  <c r="I148" i="446"/>
  <c r="H148" i="446"/>
  <c r="G148" i="446"/>
  <c r="F148" i="446"/>
  <c r="E148" i="446"/>
  <c r="D148" i="446"/>
  <c r="C148" i="446"/>
  <c r="M144" i="446"/>
  <c r="M146" i="446" s="1"/>
  <c r="L144" i="446"/>
  <c r="L146" i="446" s="1"/>
  <c r="L147" i="446" s="1"/>
  <c r="K144" i="446"/>
  <c r="K146" i="446" s="1"/>
  <c r="J144" i="446"/>
  <c r="J146" i="446" s="1"/>
  <c r="I144" i="446"/>
  <c r="I146" i="446" s="1"/>
  <c r="H144" i="446"/>
  <c r="H146" i="446" s="1"/>
  <c r="G144" i="446"/>
  <c r="G146" i="446" s="1"/>
  <c r="F144" i="446"/>
  <c r="F146" i="446" s="1"/>
  <c r="F147" i="446" s="1"/>
  <c r="E144" i="446"/>
  <c r="E146" i="446" s="1"/>
  <c r="D144" i="446"/>
  <c r="D146" i="446" s="1"/>
  <c r="D147" i="446" s="1"/>
  <c r="C144" i="446"/>
  <c r="C146" i="446" s="1"/>
  <c r="B137" i="446"/>
  <c r="F137" i="446" s="1"/>
  <c r="B136" i="446"/>
  <c r="J136" i="446" s="1"/>
  <c r="B135" i="446"/>
  <c r="F135" i="446" s="1"/>
  <c r="M134" i="446"/>
  <c r="L134" i="446"/>
  <c r="K134" i="446"/>
  <c r="J134" i="446"/>
  <c r="I134" i="446"/>
  <c r="H134" i="446"/>
  <c r="G134" i="446"/>
  <c r="F134" i="446"/>
  <c r="E134" i="446"/>
  <c r="D134" i="446"/>
  <c r="C134" i="446"/>
  <c r="M133" i="446"/>
  <c r="L133" i="446"/>
  <c r="K133" i="446"/>
  <c r="J133" i="446"/>
  <c r="I133" i="446"/>
  <c r="H133" i="446"/>
  <c r="G133" i="446"/>
  <c r="F133" i="446"/>
  <c r="E133" i="446"/>
  <c r="D133" i="446"/>
  <c r="C133" i="446"/>
  <c r="M132" i="446"/>
  <c r="L132" i="446"/>
  <c r="K132" i="446"/>
  <c r="J132" i="446"/>
  <c r="I132" i="446"/>
  <c r="H132" i="446"/>
  <c r="G132" i="446"/>
  <c r="F132" i="446"/>
  <c r="E132" i="446"/>
  <c r="D132" i="446"/>
  <c r="C132" i="446"/>
  <c r="M130" i="446"/>
  <c r="L130" i="446"/>
  <c r="K130" i="446"/>
  <c r="J130" i="446"/>
  <c r="I130" i="446"/>
  <c r="H130" i="446"/>
  <c r="G130" i="446"/>
  <c r="F130" i="446"/>
  <c r="E130" i="446"/>
  <c r="D130" i="446"/>
  <c r="C130" i="446"/>
  <c r="J121" i="446"/>
  <c r="J125" i="446" s="1"/>
  <c r="M119" i="446"/>
  <c r="M131" i="446" s="1"/>
  <c r="L119" i="446"/>
  <c r="K119" i="446"/>
  <c r="K131" i="446" s="1"/>
  <c r="J119" i="446"/>
  <c r="J131" i="446" s="1"/>
  <c r="I119" i="446"/>
  <c r="I131" i="446" s="1"/>
  <c r="H119" i="446"/>
  <c r="G119" i="446"/>
  <c r="G131" i="446" s="1"/>
  <c r="F119" i="446"/>
  <c r="F131" i="446" s="1"/>
  <c r="E119" i="446"/>
  <c r="E131" i="446" s="1"/>
  <c r="D119" i="446"/>
  <c r="C119" i="446"/>
  <c r="C131" i="446" s="1"/>
  <c r="M113" i="446"/>
  <c r="L113" i="446"/>
  <c r="K113" i="446"/>
  <c r="J113" i="446"/>
  <c r="I113" i="446"/>
  <c r="H113" i="446"/>
  <c r="G113" i="446"/>
  <c r="F113" i="446"/>
  <c r="E113" i="446"/>
  <c r="D113" i="446"/>
  <c r="C113" i="446"/>
  <c r="M112" i="446"/>
  <c r="L112" i="446"/>
  <c r="K112" i="446"/>
  <c r="J112" i="446"/>
  <c r="I112" i="446"/>
  <c r="H112" i="446"/>
  <c r="G112" i="446"/>
  <c r="F112" i="446"/>
  <c r="E112" i="446"/>
  <c r="D112" i="446"/>
  <c r="C112" i="446"/>
  <c r="M111" i="446"/>
  <c r="L111" i="446"/>
  <c r="K111" i="446"/>
  <c r="J111" i="446"/>
  <c r="I111" i="446"/>
  <c r="H111" i="446"/>
  <c r="G111" i="446"/>
  <c r="F111" i="446"/>
  <c r="E111" i="446"/>
  <c r="D111" i="446"/>
  <c r="C111" i="446"/>
  <c r="M110" i="446"/>
  <c r="L110" i="446"/>
  <c r="K110" i="446"/>
  <c r="J110" i="446"/>
  <c r="I110" i="446"/>
  <c r="H110" i="446"/>
  <c r="G110" i="446"/>
  <c r="F110" i="446"/>
  <c r="E110" i="446"/>
  <c r="D110" i="446"/>
  <c r="C110" i="446"/>
  <c r="M109" i="446"/>
  <c r="L109" i="446"/>
  <c r="K109" i="446"/>
  <c r="J109" i="446"/>
  <c r="I109" i="446"/>
  <c r="H109" i="446"/>
  <c r="G109" i="446"/>
  <c r="F109" i="446"/>
  <c r="E109" i="446"/>
  <c r="D109" i="446"/>
  <c r="C109" i="446"/>
  <c r="M108" i="446"/>
  <c r="L108" i="446"/>
  <c r="K108" i="446"/>
  <c r="J108" i="446"/>
  <c r="I108" i="446"/>
  <c r="H108" i="446"/>
  <c r="G108" i="446"/>
  <c r="F108" i="446"/>
  <c r="E108" i="446"/>
  <c r="D108" i="446"/>
  <c r="C108" i="446"/>
  <c r="M106" i="446"/>
  <c r="L106" i="446"/>
  <c r="K106" i="446"/>
  <c r="J106" i="446"/>
  <c r="I106" i="446"/>
  <c r="H106" i="446"/>
  <c r="G106" i="446"/>
  <c r="F106" i="446"/>
  <c r="E106" i="446"/>
  <c r="D106" i="446"/>
  <c r="C106" i="446"/>
  <c r="C97" i="446"/>
  <c r="D97" i="446" s="1"/>
  <c r="M96" i="446"/>
  <c r="L96" i="446"/>
  <c r="K96" i="446"/>
  <c r="J96" i="446"/>
  <c r="I96" i="446"/>
  <c r="H96" i="446"/>
  <c r="G96" i="446"/>
  <c r="F96" i="446"/>
  <c r="E96" i="446"/>
  <c r="D96" i="446"/>
  <c r="C96" i="446"/>
  <c r="M89" i="446"/>
  <c r="L89" i="446"/>
  <c r="K89" i="446"/>
  <c r="J89" i="446"/>
  <c r="I89" i="446"/>
  <c r="H89" i="446"/>
  <c r="G89" i="446"/>
  <c r="F89" i="446"/>
  <c r="E89" i="446"/>
  <c r="D89" i="446"/>
  <c r="C89" i="446"/>
  <c r="B88" i="446"/>
  <c r="I88" i="446" s="1"/>
  <c r="M84" i="446"/>
  <c r="M86" i="446" s="1"/>
  <c r="L84" i="446"/>
  <c r="L86" i="446" s="1"/>
  <c r="K84" i="446"/>
  <c r="K86" i="446" s="1"/>
  <c r="J84" i="446"/>
  <c r="J86" i="446" s="1"/>
  <c r="I84" i="446"/>
  <c r="I86" i="446" s="1"/>
  <c r="H84" i="446"/>
  <c r="H86" i="446" s="1"/>
  <c r="G84" i="446"/>
  <c r="G86" i="446" s="1"/>
  <c r="G87" i="446" s="1"/>
  <c r="F84" i="446"/>
  <c r="F86" i="446" s="1"/>
  <c r="E84" i="446"/>
  <c r="E86" i="446" s="1"/>
  <c r="D84" i="446"/>
  <c r="D86" i="446" s="1"/>
  <c r="C84" i="446"/>
  <c r="C86" i="446" s="1"/>
  <c r="M75" i="446"/>
  <c r="L75" i="446"/>
  <c r="K75" i="446"/>
  <c r="J75" i="446"/>
  <c r="I75" i="446"/>
  <c r="H75" i="446"/>
  <c r="G75" i="446"/>
  <c r="F75" i="446"/>
  <c r="E75" i="446"/>
  <c r="D75" i="446"/>
  <c r="C75" i="446"/>
  <c r="B74" i="446"/>
  <c r="L74" i="446" s="1"/>
  <c r="E72" i="446"/>
  <c r="M69" i="446"/>
  <c r="M72" i="446" s="1"/>
  <c r="L69" i="446"/>
  <c r="L72" i="446" s="1"/>
  <c r="K69" i="446"/>
  <c r="K72" i="446" s="1"/>
  <c r="J69" i="446"/>
  <c r="J72" i="446" s="1"/>
  <c r="J73" i="446" s="1"/>
  <c r="I69" i="446"/>
  <c r="I72" i="446" s="1"/>
  <c r="H69" i="446"/>
  <c r="H72" i="446" s="1"/>
  <c r="G69" i="446"/>
  <c r="G72" i="446" s="1"/>
  <c r="F69" i="446"/>
  <c r="F72" i="446" s="1"/>
  <c r="E69" i="446"/>
  <c r="D69" i="446"/>
  <c r="D72" i="446" s="1"/>
  <c r="C69" i="446"/>
  <c r="C72" i="446" s="1"/>
  <c r="M61" i="446"/>
  <c r="L61" i="446"/>
  <c r="K61" i="446"/>
  <c r="J61" i="446"/>
  <c r="I61" i="446"/>
  <c r="H61" i="446"/>
  <c r="G61" i="446"/>
  <c r="F61" i="446"/>
  <c r="E61" i="446"/>
  <c r="D61" i="446"/>
  <c r="C61" i="446"/>
  <c r="M60" i="446"/>
  <c r="L60" i="446"/>
  <c r="K60" i="446"/>
  <c r="J60" i="446"/>
  <c r="I60" i="446"/>
  <c r="H60" i="446"/>
  <c r="G60" i="446"/>
  <c r="F60" i="446"/>
  <c r="E60" i="446"/>
  <c r="D60" i="446"/>
  <c r="C60" i="446"/>
  <c r="M56" i="446"/>
  <c r="M58" i="446" s="1"/>
  <c r="L56" i="446"/>
  <c r="L58" i="446" s="1"/>
  <c r="L59" i="446" s="1"/>
  <c r="K56" i="446"/>
  <c r="K58" i="446" s="1"/>
  <c r="K59" i="446" s="1"/>
  <c r="J56" i="446"/>
  <c r="J58" i="446" s="1"/>
  <c r="I56" i="446"/>
  <c r="I58" i="446" s="1"/>
  <c r="H56" i="446"/>
  <c r="H58" i="446" s="1"/>
  <c r="G56" i="446"/>
  <c r="G58" i="446" s="1"/>
  <c r="F56" i="446"/>
  <c r="F58" i="446" s="1"/>
  <c r="E56" i="446"/>
  <c r="E58" i="446" s="1"/>
  <c r="D56" i="446"/>
  <c r="D58" i="446" s="1"/>
  <c r="D59" i="446" s="1"/>
  <c r="C56" i="446"/>
  <c r="C58" i="446" s="1"/>
  <c r="C59" i="446" s="1"/>
  <c r="M49" i="446"/>
  <c r="L49" i="446"/>
  <c r="K49" i="446"/>
  <c r="J49" i="446"/>
  <c r="I49" i="446"/>
  <c r="H49" i="446"/>
  <c r="G49" i="446"/>
  <c r="F49" i="446"/>
  <c r="E49" i="446"/>
  <c r="D49" i="446"/>
  <c r="C49" i="446"/>
  <c r="M48" i="446"/>
  <c r="L48" i="446"/>
  <c r="K48" i="446"/>
  <c r="J48" i="446"/>
  <c r="I48" i="446"/>
  <c r="H48" i="446"/>
  <c r="G48" i="446"/>
  <c r="F48" i="446"/>
  <c r="E48" i="446"/>
  <c r="D48" i="446"/>
  <c r="C48" i="446"/>
  <c r="M44" i="446"/>
  <c r="M46" i="446" s="1"/>
  <c r="M47" i="446" s="1"/>
  <c r="L44" i="446"/>
  <c r="L46" i="446" s="1"/>
  <c r="K44" i="446"/>
  <c r="K46" i="446" s="1"/>
  <c r="J44" i="446"/>
  <c r="J46" i="446" s="1"/>
  <c r="I44" i="446"/>
  <c r="I46" i="446" s="1"/>
  <c r="H44" i="446"/>
  <c r="H46" i="446" s="1"/>
  <c r="G44" i="446"/>
  <c r="G46" i="446" s="1"/>
  <c r="F44" i="446"/>
  <c r="F46" i="446" s="1"/>
  <c r="F47" i="446" s="1"/>
  <c r="E44" i="446"/>
  <c r="E46" i="446" s="1"/>
  <c r="E47" i="446" s="1"/>
  <c r="D44" i="446"/>
  <c r="D46" i="446" s="1"/>
  <c r="C44" i="446"/>
  <c r="C46" i="446" s="1"/>
  <c r="M36" i="446"/>
  <c r="L36" i="446"/>
  <c r="K36" i="446"/>
  <c r="J36" i="446"/>
  <c r="I36" i="446"/>
  <c r="H36" i="446"/>
  <c r="G36" i="446"/>
  <c r="F36" i="446"/>
  <c r="E36" i="446"/>
  <c r="D36" i="446"/>
  <c r="C36" i="446"/>
  <c r="M35" i="446"/>
  <c r="L35" i="446"/>
  <c r="K35" i="446"/>
  <c r="J35" i="446"/>
  <c r="I35" i="446"/>
  <c r="H35" i="446"/>
  <c r="G35" i="446"/>
  <c r="F35" i="446"/>
  <c r="E35" i="446"/>
  <c r="D35" i="446"/>
  <c r="C35" i="446"/>
  <c r="M34" i="446"/>
  <c r="L34" i="446"/>
  <c r="K34" i="446"/>
  <c r="J34" i="446"/>
  <c r="I34" i="446"/>
  <c r="H34" i="446"/>
  <c r="G34" i="446"/>
  <c r="F34" i="446"/>
  <c r="E34" i="446"/>
  <c r="D34" i="446"/>
  <c r="C34" i="446"/>
  <c r="M33" i="446"/>
  <c r="L33" i="446"/>
  <c r="K33" i="446"/>
  <c r="J33" i="446"/>
  <c r="I33" i="446"/>
  <c r="H33" i="446"/>
  <c r="G33" i="446"/>
  <c r="F33" i="446"/>
  <c r="E33" i="446"/>
  <c r="D33" i="446"/>
  <c r="C33" i="446"/>
  <c r="M32" i="446"/>
  <c r="L32" i="446"/>
  <c r="K32" i="446"/>
  <c r="J32" i="446"/>
  <c r="I32" i="446"/>
  <c r="H32" i="446"/>
  <c r="G32" i="446"/>
  <c r="F32" i="446"/>
  <c r="E32" i="446"/>
  <c r="D32" i="446"/>
  <c r="C32" i="446"/>
  <c r="M31" i="446"/>
  <c r="L31" i="446"/>
  <c r="K31" i="446"/>
  <c r="J31" i="446"/>
  <c r="I31" i="446"/>
  <c r="H31" i="446"/>
  <c r="G31" i="446"/>
  <c r="F31" i="446"/>
  <c r="E31" i="446"/>
  <c r="D31" i="446"/>
  <c r="C31" i="446"/>
  <c r="M29" i="446"/>
  <c r="L29" i="446"/>
  <c r="K29" i="446"/>
  <c r="J29" i="446"/>
  <c r="I29" i="446"/>
  <c r="H29" i="446"/>
  <c r="G29" i="446"/>
  <c r="F29" i="446"/>
  <c r="E29" i="446"/>
  <c r="D29" i="446"/>
  <c r="C29" i="446"/>
  <c r="M22" i="446"/>
  <c r="L22" i="446"/>
  <c r="K22" i="446"/>
  <c r="J22" i="446"/>
  <c r="I22" i="446"/>
  <c r="H22" i="446"/>
  <c r="G22" i="446"/>
  <c r="F22" i="446"/>
  <c r="E22" i="446"/>
  <c r="D22" i="446"/>
  <c r="C22" i="446"/>
  <c r="M21" i="446"/>
  <c r="L21" i="446"/>
  <c r="K21" i="446"/>
  <c r="J21" i="446"/>
  <c r="I21" i="446"/>
  <c r="H21" i="446"/>
  <c r="G21" i="446"/>
  <c r="F21" i="446"/>
  <c r="E21" i="446"/>
  <c r="D21" i="446"/>
  <c r="C21" i="446"/>
  <c r="M19" i="446"/>
  <c r="L19" i="446"/>
  <c r="K19" i="446"/>
  <c r="J19" i="446"/>
  <c r="I19" i="446"/>
  <c r="H19" i="446"/>
  <c r="G19" i="446"/>
  <c r="F19" i="446"/>
  <c r="E19" i="446"/>
  <c r="D19" i="446"/>
  <c r="C19" i="446"/>
  <c r="M12" i="446"/>
  <c r="L12" i="446"/>
  <c r="K12" i="446"/>
  <c r="J12" i="446"/>
  <c r="I12" i="446"/>
  <c r="H12" i="446"/>
  <c r="G12" i="446"/>
  <c r="F12" i="446"/>
  <c r="E12" i="446"/>
  <c r="D12" i="446"/>
  <c r="C12" i="446"/>
  <c r="M11" i="446"/>
  <c r="L11" i="446"/>
  <c r="K11" i="446"/>
  <c r="J11" i="446"/>
  <c r="I11" i="446"/>
  <c r="H11" i="446"/>
  <c r="G11" i="446"/>
  <c r="F11" i="446"/>
  <c r="E11" i="446"/>
  <c r="D11" i="446"/>
  <c r="C11" i="446"/>
  <c r="M9" i="446"/>
  <c r="E9" i="446"/>
  <c r="M7" i="446"/>
  <c r="L7" i="446"/>
  <c r="L9" i="446" s="1"/>
  <c r="K7" i="446"/>
  <c r="K9" i="446" s="1"/>
  <c r="K10" i="446" s="1"/>
  <c r="J7" i="446"/>
  <c r="J9" i="446" s="1"/>
  <c r="I7" i="446"/>
  <c r="I9" i="446" s="1"/>
  <c r="H7" i="446"/>
  <c r="H9" i="446" s="1"/>
  <c r="G7" i="446"/>
  <c r="G9" i="446" s="1"/>
  <c r="F7" i="446"/>
  <c r="F9" i="446" s="1"/>
  <c r="E7" i="446"/>
  <c r="D7" i="446"/>
  <c r="D9" i="446" s="1"/>
  <c r="D10" i="446" s="1"/>
  <c r="C7" i="446"/>
  <c r="C9" i="446" s="1"/>
  <c r="C10" i="446" s="1"/>
  <c r="K96" i="448" l="1"/>
  <c r="C75" i="448"/>
  <c r="D78" i="448"/>
  <c r="C76" i="448"/>
  <c r="K99" i="448"/>
  <c r="E62" i="448"/>
  <c r="E224" i="448" s="1"/>
  <c r="K101" i="448"/>
  <c r="G200" i="448"/>
  <c r="G234" i="448" s="1"/>
  <c r="C74" i="448"/>
  <c r="K97" i="448"/>
  <c r="F62" i="448"/>
  <c r="F224" i="448" s="1"/>
  <c r="C77" i="448"/>
  <c r="K62" i="448"/>
  <c r="K224" i="448" s="1"/>
  <c r="E87" i="448"/>
  <c r="E225" i="448" s="1"/>
  <c r="H200" i="448"/>
  <c r="H234" i="448" s="1"/>
  <c r="F200" i="448"/>
  <c r="F234" i="448" s="1"/>
  <c r="D73" i="448"/>
  <c r="D74" i="448"/>
  <c r="C200" i="448"/>
  <c r="C234" i="448" s="1"/>
  <c r="D77" i="448"/>
  <c r="C80" i="448"/>
  <c r="D80" i="448"/>
  <c r="D75" i="448"/>
  <c r="C78" i="448"/>
  <c r="M200" i="448"/>
  <c r="M234" i="448" s="1"/>
  <c r="D62" i="448"/>
  <c r="D224" i="448" s="1"/>
  <c r="E200" i="448"/>
  <c r="E234" i="448" s="1"/>
  <c r="J200" i="448"/>
  <c r="J234" i="448" s="1"/>
  <c r="I97" i="448"/>
  <c r="I100" i="448"/>
  <c r="C62" i="448"/>
  <c r="C224" i="448" s="1"/>
  <c r="G111" i="448"/>
  <c r="G226" i="448" s="1"/>
  <c r="J111" i="448"/>
  <c r="J226" i="448" s="1"/>
  <c r="H111" i="448"/>
  <c r="H226" i="448" s="1"/>
  <c r="C111" i="448"/>
  <c r="C226" i="448" s="1"/>
  <c r="G62" i="448"/>
  <c r="G224" i="448" s="1"/>
  <c r="F77" i="448"/>
  <c r="F74" i="448"/>
  <c r="F76" i="448"/>
  <c r="F73" i="448"/>
  <c r="F75" i="448"/>
  <c r="F80" i="448"/>
  <c r="F78" i="448"/>
  <c r="H72" i="448"/>
  <c r="M111" i="448"/>
  <c r="M226" i="448" s="1"/>
  <c r="E111" i="448"/>
  <c r="E226" i="448" s="1"/>
  <c r="L96" i="448"/>
  <c r="L101" i="448"/>
  <c r="L98" i="448"/>
  <c r="L95" i="448"/>
  <c r="L100" i="448"/>
  <c r="L97" i="448"/>
  <c r="L102" i="448"/>
  <c r="L99" i="448"/>
  <c r="G72" i="448"/>
  <c r="D96" i="448"/>
  <c r="D101" i="448"/>
  <c r="D98" i="448"/>
  <c r="D95" i="448"/>
  <c r="D100" i="448"/>
  <c r="D97" i="448"/>
  <c r="D102" i="448"/>
  <c r="D99" i="448"/>
  <c r="F98" i="448"/>
  <c r="F95" i="448"/>
  <c r="F100" i="448"/>
  <c r="F97" i="448"/>
  <c r="F102" i="448"/>
  <c r="F99" i="448"/>
  <c r="F96" i="448"/>
  <c r="F101" i="448"/>
  <c r="I72" i="448"/>
  <c r="J70" i="448"/>
  <c r="K23" i="446"/>
  <c r="K248" i="446" s="1"/>
  <c r="C62" i="446"/>
  <c r="C251" i="446" s="1"/>
  <c r="K62" i="446"/>
  <c r="K251" i="446" s="1"/>
  <c r="F168" i="446"/>
  <c r="F258" i="446" s="1"/>
  <c r="J168" i="446"/>
  <c r="J258" i="446" s="1"/>
  <c r="E23" i="446"/>
  <c r="E248" i="446" s="1"/>
  <c r="M23" i="446"/>
  <c r="M248" i="446" s="1"/>
  <c r="C137" i="446"/>
  <c r="F23" i="446"/>
  <c r="F248" i="446" s="1"/>
  <c r="G137" i="446"/>
  <c r="G168" i="446"/>
  <c r="G258" i="446" s="1"/>
  <c r="K13" i="446"/>
  <c r="K247" i="446" s="1"/>
  <c r="H137" i="446"/>
  <c r="G88" i="446"/>
  <c r="G90" i="446" s="1"/>
  <c r="G253" i="446" s="1"/>
  <c r="K137" i="446"/>
  <c r="F191" i="446"/>
  <c r="F260" i="446" s="1"/>
  <c r="D201" i="446"/>
  <c r="D261" i="446" s="1"/>
  <c r="L201" i="446"/>
  <c r="L261" i="446" s="1"/>
  <c r="C99" i="446"/>
  <c r="C101" i="446" s="1"/>
  <c r="E158" i="446"/>
  <c r="E257" i="446" s="1"/>
  <c r="H158" i="446"/>
  <c r="H257" i="446" s="1"/>
  <c r="J191" i="446"/>
  <c r="J260" i="446" s="1"/>
  <c r="C201" i="446"/>
  <c r="C261" i="446" s="1"/>
  <c r="K201" i="446"/>
  <c r="K261" i="446" s="1"/>
  <c r="H201" i="446"/>
  <c r="H261" i="446" s="1"/>
  <c r="C191" i="446"/>
  <c r="C260" i="446" s="1"/>
  <c r="K191" i="446"/>
  <c r="K260" i="446" s="1"/>
  <c r="L10" i="446"/>
  <c r="L13" i="446" s="1"/>
  <c r="L247" i="446" s="1"/>
  <c r="G23" i="446"/>
  <c r="G248" i="446" s="1"/>
  <c r="I121" i="446"/>
  <c r="I128" i="446" s="1"/>
  <c r="D158" i="446"/>
  <c r="D257" i="446" s="1"/>
  <c r="H168" i="446"/>
  <c r="H258" i="446" s="1"/>
  <c r="E191" i="446"/>
  <c r="E260" i="446" s="1"/>
  <c r="F238" i="446"/>
  <c r="F264" i="446" s="1"/>
  <c r="M121" i="446"/>
  <c r="M122" i="446" s="1"/>
  <c r="J127" i="446"/>
  <c r="H135" i="446"/>
  <c r="F149" i="446"/>
  <c r="F256" i="446" s="1"/>
  <c r="E201" i="446"/>
  <c r="E261" i="446" s="1"/>
  <c r="M201" i="446"/>
  <c r="M261" i="446" s="1"/>
  <c r="J122" i="446"/>
  <c r="K135" i="446"/>
  <c r="G158" i="446"/>
  <c r="G257" i="446" s="1"/>
  <c r="H191" i="446"/>
  <c r="H260" i="446" s="1"/>
  <c r="C23" i="446"/>
  <c r="C248" i="446" s="1"/>
  <c r="J123" i="446"/>
  <c r="G181" i="446"/>
  <c r="G259" i="446" s="1"/>
  <c r="I191" i="446"/>
  <c r="I260" i="446" s="1"/>
  <c r="H37" i="446"/>
  <c r="H249" i="446" s="1"/>
  <c r="K238" i="446"/>
  <c r="K264" i="446" s="1"/>
  <c r="H88" i="446"/>
  <c r="E121" i="446"/>
  <c r="E124" i="446" s="1"/>
  <c r="C168" i="446"/>
  <c r="C258" i="446" s="1"/>
  <c r="K168" i="446"/>
  <c r="K258" i="446" s="1"/>
  <c r="I201" i="446"/>
  <c r="I261" i="446" s="1"/>
  <c r="J126" i="446"/>
  <c r="F121" i="446"/>
  <c r="F129" i="446" s="1"/>
  <c r="D168" i="446"/>
  <c r="D258" i="446" s="1"/>
  <c r="L168" i="446"/>
  <c r="L258" i="446" s="1"/>
  <c r="J181" i="446"/>
  <c r="J259" i="446" s="1"/>
  <c r="J201" i="446"/>
  <c r="J261" i="446" s="1"/>
  <c r="E238" i="446"/>
  <c r="E264" i="446" s="1"/>
  <c r="M238" i="446"/>
  <c r="M264" i="446" s="1"/>
  <c r="G37" i="446"/>
  <c r="G249" i="446" s="1"/>
  <c r="C135" i="446"/>
  <c r="G135" i="446"/>
  <c r="K37" i="446"/>
  <c r="K249" i="446" s="1"/>
  <c r="C37" i="446"/>
  <c r="C249" i="446" s="1"/>
  <c r="G238" i="446"/>
  <c r="G264" i="446" s="1"/>
  <c r="H238" i="446"/>
  <c r="H264" i="446" s="1"/>
  <c r="G210" i="446"/>
  <c r="G211" i="446" s="1"/>
  <c r="G262" i="446" s="1"/>
  <c r="G201" i="446"/>
  <c r="G261" i="446" s="1"/>
  <c r="C158" i="446"/>
  <c r="C257" i="446" s="1"/>
  <c r="I158" i="446"/>
  <c r="I257" i="446" s="1"/>
  <c r="D62" i="446"/>
  <c r="D251" i="446" s="1"/>
  <c r="L62" i="446"/>
  <c r="L251" i="446" s="1"/>
  <c r="C88" i="446"/>
  <c r="E50" i="446"/>
  <c r="E250" i="446" s="1"/>
  <c r="F50" i="446"/>
  <c r="F250" i="446" s="1"/>
  <c r="M50" i="446"/>
  <c r="M250" i="446" s="1"/>
  <c r="D23" i="446"/>
  <c r="D248" i="446" s="1"/>
  <c r="L23" i="446"/>
  <c r="L248" i="446" s="1"/>
  <c r="I238" i="446"/>
  <c r="I264" i="446" s="1"/>
  <c r="J238" i="446"/>
  <c r="J264" i="446" s="1"/>
  <c r="C210" i="446"/>
  <c r="C211" i="446" s="1"/>
  <c r="C262" i="446" s="1"/>
  <c r="H210" i="446"/>
  <c r="H211" i="446" s="1"/>
  <c r="H262" i="446" s="1"/>
  <c r="K210" i="446"/>
  <c r="K211" i="446" s="1"/>
  <c r="K262" i="446" s="1"/>
  <c r="G191" i="446"/>
  <c r="G260" i="446" s="1"/>
  <c r="E168" i="446"/>
  <c r="E258" i="446" s="1"/>
  <c r="M168" i="446"/>
  <c r="M258" i="446" s="1"/>
  <c r="F158" i="446"/>
  <c r="F257" i="446" s="1"/>
  <c r="J158" i="446"/>
  <c r="J257" i="446" s="1"/>
  <c r="K158" i="446"/>
  <c r="K257" i="446" s="1"/>
  <c r="C136" i="446"/>
  <c r="D136" i="446"/>
  <c r="G136" i="446"/>
  <c r="K136" i="446"/>
  <c r="L136" i="446"/>
  <c r="C74" i="446"/>
  <c r="F74" i="446"/>
  <c r="K88" i="446"/>
  <c r="E37" i="446"/>
  <c r="E249" i="446" s="1"/>
  <c r="M37" i="446"/>
  <c r="M249" i="446" s="1"/>
  <c r="I37" i="446"/>
  <c r="I249" i="446" s="1"/>
  <c r="J37" i="446"/>
  <c r="J249" i="446" s="1"/>
  <c r="F37" i="446"/>
  <c r="F249" i="446" s="1"/>
  <c r="D37" i="446"/>
  <c r="D249" i="446" s="1"/>
  <c r="L37" i="446"/>
  <c r="L249" i="446" s="1"/>
  <c r="H23" i="446"/>
  <c r="H248" i="446" s="1"/>
  <c r="I23" i="446"/>
  <c r="I248" i="446" s="1"/>
  <c r="J23" i="446"/>
  <c r="J248" i="446" s="1"/>
  <c r="C13" i="446"/>
  <c r="C247" i="446" s="1"/>
  <c r="D13" i="446"/>
  <c r="D247" i="446" s="1"/>
  <c r="L73" i="446"/>
  <c r="L76" i="446" s="1"/>
  <c r="L252" i="446" s="1"/>
  <c r="E87" i="446"/>
  <c r="M87" i="446"/>
  <c r="H59" i="446"/>
  <c r="H62" i="446" s="1"/>
  <c r="H251" i="446" s="1"/>
  <c r="F73" i="446"/>
  <c r="E97" i="446"/>
  <c r="D99" i="446"/>
  <c r="H47" i="446"/>
  <c r="H50" i="446" s="1"/>
  <c r="H250" i="446" s="1"/>
  <c r="I59" i="446"/>
  <c r="I62" i="446" s="1"/>
  <c r="I251" i="446" s="1"/>
  <c r="G73" i="446"/>
  <c r="L87" i="446"/>
  <c r="J10" i="446"/>
  <c r="J13" i="446" s="1"/>
  <c r="J247" i="446" s="1"/>
  <c r="C47" i="446"/>
  <c r="C50" i="446" s="1"/>
  <c r="C250" i="446" s="1"/>
  <c r="K47" i="446"/>
  <c r="K50" i="446" s="1"/>
  <c r="K250" i="446" s="1"/>
  <c r="F59" i="446"/>
  <c r="F62" i="446" s="1"/>
  <c r="F251" i="446" s="1"/>
  <c r="D87" i="446"/>
  <c r="J59" i="446"/>
  <c r="J62" i="446" s="1"/>
  <c r="J251" i="446" s="1"/>
  <c r="H73" i="446"/>
  <c r="F10" i="446"/>
  <c r="F13" i="446" s="1"/>
  <c r="F247" i="446" s="1"/>
  <c r="J47" i="446"/>
  <c r="J50" i="446" s="1"/>
  <c r="J250" i="446" s="1"/>
  <c r="I87" i="446"/>
  <c r="I90" i="446" s="1"/>
  <c r="I253" i="446" s="1"/>
  <c r="H10" i="446"/>
  <c r="H13" i="446" s="1"/>
  <c r="D47" i="446"/>
  <c r="D50" i="446" s="1"/>
  <c r="D250" i="446" s="1"/>
  <c r="L47" i="446"/>
  <c r="L50" i="446" s="1"/>
  <c r="L250" i="446" s="1"/>
  <c r="C87" i="446"/>
  <c r="C90" i="446" s="1"/>
  <c r="C253" i="446" s="1"/>
  <c r="K87" i="446"/>
  <c r="C105" i="446"/>
  <c r="C107" i="446"/>
  <c r="C102" i="446"/>
  <c r="I10" i="446"/>
  <c r="I13" i="446" s="1"/>
  <c r="I247" i="446" s="1"/>
  <c r="D73" i="446"/>
  <c r="I73" i="446"/>
  <c r="E74" i="446"/>
  <c r="M74" i="446"/>
  <c r="F87" i="446"/>
  <c r="J88" i="446"/>
  <c r="E129" i="446"/>
  <c r="E126" i="446"/>
  <c r="E123" i="446"/>
  <c r="E128" i="446"/>
  <c r="E127" i="446"/>
  <c r="E125" i="446"/>
  <c r="F177" i="446"/>
  <c r="F181" i="446" s="1"/>
  <c r="F259" i="446" s="1"/>
  <c r="J220" i="446"/>
  <c r="J227" i="446" s="1"/>
  <c r="J263" i="446" s="1"/>
  <c r="J221" i="446"/>
  <c r="H177" i="446"/>
  <c r="H181" i="446" s="1"/>
  <c r="H259" i="446" s="1"/>
  <c r="C220" i="446"/>
  <c r="C221" i="446"/>
  <c r="E10" i="446"/>
  <c r="E13" i="446" s="1"/>
  <c r="E247" i="446" s="1"/>
  <c r="M10" i="446"/>
  <c r="M13" i="446" s="1"/>
  <c r="M247" i="446" s="1"/>
  <c r="G47" i="446"/>
  <c r="G50" i="446" s="1"/>
  <c r="G250" i="446" s="1"/>
  <c r="E59" i="446"/>
  <c r="E62" i="446" s="1"/>
  <c r="E251" i="446" s="1"/>
  <c r="M59" i="446"/>
  <c r="M62" i="446" s="1"/>
  <c r="M251" i="446" s="1"/>
  <c r="C73" i="446"/>
  <c r="K73" i="446"/>
  <c r="G74" i="446"/>
  <c r="H87" i="446"/>
  <c r="H90" i="446" s="1"/>
  <c r="H253" i="446" s="1"/>
  <c r="D88" i="446"/>
  <c r="L88" i="446"/>
  <c r="H131" i="446"/>
  <c r="H121" i="446"/>
  <c r="H147" i="446"/>
  <c r="H149" i="446" s="1"/>
  <c r="H256" i="446" s="1"/>
  <c r="I177" i="446"/>
  <c r="I181" i="446" s="1"/>
  <c r="I259" i="446" s="1"/>
  <c r="D221" i="446"/>
  <c r="D227" i="446" s="1"/>
  <c r="D263" i="446" s="1"/>
  <c r="L221" i="446"/>
  <c r="H74" i="446"/>
  <c r="H76" i="446" s="1"/>
  <c r="H252" i="446" s="1"/>
  <c r="E88" i="446"/>
  <c r="M88" i="446"/>
  <c r="I147" i="446"/>
  <c r="I149" i="446" s="1"/>
  <c r="I256" i="446" s="1"/>
  <c r="E221" i="446"/>
  <c r="E220" i="446"/>
  <c r="M221" i="446"/>
  <c r="M220" i="446"/>
  <c r="G147" i="446"/>
  <c r="G149" i="446" s="1"/>
  <c r="G256" i="446" s="1"/>
  <c r="K220" i="446"/>
  <c r="K221" i="446"/>
  <c r="G10" i="446"/>
  <c r="G13" i="446" s="1"/>
  <c r="G247" i="446" s="1"/>
  <c r="I47" i="446"/>
  <c r="I50" i="446" s="1"/>
  <c r="I250" i="446" s="1"/>
  <c r="G59" i="446"/>
  <c r="G62" i="446" s="1"/>
  <c r="G251" i="446" s="1"/>
  <c r="E73" i="446"/>
  <c r="M73" i="446"/>
  <c r="I74" i="446"/>
  <c r="J87" i="446"/>
  <c r="F88" i="446"/>
  <c r="J147" i="446"/>
  <c r="J149" i="446" s="1"/>
  <c r="J256" i="446" s="1"/>
  <c r="C181" i="446"/>
  <c r="C259" i="446" s="1"/>
  <c r="K181" i="446"/>
  <c r="K259" i="446" s="1"/>
  <c r="J74" i="446"/>
  <c r="J76" i="446" s="1"/>
  <c r="J252" i="446" s="1"/>
  <c r="C147" i="446"/>
  <c r="C149" i="446" s="1"/>
  <c r="C256" i="446" s="1"/>
  <c r="K147" i="446"/>
  <c r="K149" i="446"/>
  <c r="K256" i="446" s="1"/>
  <c r="D177" i="446"/>
  <c r="D181" i="446" s="1"/>
  <c r="D259" i="446" s="1"/>
  <c r="L177" i="446"/>
  <c r="L181" i="446" s="1"/>
  <c r="L259" i="446" s="1"/>
  <c r="G221" i="446"/>
  <c r="G220" i="446"/>
  <c r="K74" i="446"/>
  <c r="D131" i="446"/>
  <c r="D121" i="446"/>
  <c r="L131" i="446"/>
  <c r="L121" i="446"/>
  <c r="D149" i="446"/>
  <c r="D256" i="446" s="1"/>
  <c r="L149" i="446"/>
  <c r="L256" i="446" s="1"/>
  <c r="H221" i="446"/>
  <c r="H220" i="446"/>
  <c r="H227" i="446" s="1"/>
  <c r="H263" i="446" s="1"/>
  <c r="D74" i="446"/>
  <c r="D76" i="446" s="1"/>
  <c r="D252" i="446" s="1"/>
  <c r="E147" i="446"/>
  <c r="E149" i="446" s="1"/>
  <c r="E256" i="446" s="1"/>
  <c r="M147" i="446"/>
  <c r="M149" i="446" s="1"/>
  <c r="M256" i="446" s="1"/>
  <c r="F211" i="446"/>
  <c r="F262" i="446" s="1"/>
  <c r="I220" i="446"/>
  <c r="I227" i="446" s="1"/>
  <c r="I263" i="446" s="1"/>
  <c r="L220" i="446"/>
  <c r="G121" i="446"/>
  <c r="M127" i="446"/>
  <c r="J128" i="446"/>
  <c r="I135" i="446"/>
  <c r="E136" i="446"/>
  <c r="M136" i="446"/>
  <c r="I137" i="446"/>
  <c r="I210" i="446"/>
  <c r="I211" i="446" s="1"/>
  <c r="I262" i="446" s="1"/>
  <c r="J135" i="446"/>
  <c r="F136" i="446"/>
  <c r="J137" i="446"/>
  <c r="E177" i="446"/>
  <c r="E181" i="446" s="1"/>
  <c r="E259" i="446" s="1"/>
  <c r="M177" i="446"/>
  <c r="M181" i="446" s="1"/>
  <c r="M259" i="446" s="1"/>
  <c r="J210" i="446"/>
  <c r="J211" i="446" s="1"/>
  <c r="J262" i="446" s="1"/>
  <c r="F220" i="446"/>
  <c r="J129" i="446"/>
  <c r="D135" i="446"/>
  <c r="L135" i="446"/>
  <c r="H136" i="446"/>
  <c r="D137" i="446"/>
  <c r="L137" i="446"/>
  <c r="D210" i="446"/>
  <c r="D211" i="446" s="1"/>
  <c r="D262" i="446" s="1"/>
  <c r="L210" i="446"/>
  <c r="L211" i="446" s="1"/>
  <c r="L262" i="446" s="1"/>
  <c r="C121" i="446"/>
  <c r="K121" i="446"/>
  <c r="J124" i="446"/>
  <c r="E135" i="446"/>
  <c r="M135" i="446"/>
  <c r="I136" i="446"/>
  <c r="E137" i="446"/>
  <c r="M137" i="446"/>
  <c r="E210" i="446"/>
  <c r="E211" i="446" s="1"/>
  <c r="E262" i="446" s="1"/>
  <c r="M210" i="446"/>
  <c r="M211" i="446" s="1"/>
  <c r="M262" i="446" s="1"/>
  <c r="F221" i="446"/>
  <c r="M126" i="446"/>
  <c r="K111" i="448" l="1"/>
  <c r="K226" i="448" s="1"/>
  <c r="C87" i="448"/>
  <c r="C225" i="448" s="1"/>
  <c r="C237" i="448" s="1"/>
  <c r="C238" i="448" s="1"/>
  <c r="I111" i="448"/>
  <c r="I226" i="448" s="1"/>
  <c r="E237" i="448"/>
  <c r="E238" i="448" s="1"/>
  <c r="F111" i="448"/>
  <c r="F226" i="448" s="1"/>
  <c r="L111" i="448"/>
  <c r="L226" i="448" s="1"/>
  <c r="F87" i="448"/>
  <c r="F225" i="448" s="1"/>
  <c r="F237" i="448" s="1"/>
  <c r="F238" i="448" s="1"/>
  <c r="D87" i="448"/>
  <c r="D225" i="448" s="1"/>
  <c r="D111" i="448"/>
  <c r="D226" i="448" s="1"/>
  <c r="G74" i="448"/>
  <c r="G76" i="448"/>
  <c r="G73" i="448"/>
  <c r="G78" i="448"/>
  <c r="G80" i="448"/>
  <c r="G77" i="448"/>
  <c r="G75" i="448"/>
  <c r="J72" i="448"/>
  <c r="K70" i="448"/>
  <c r="I76" i="448"/>
  <c r="I78" i="448"/>
  <c r="I75" i="448"/>
  <c r="I80" i="448"/>
  <c r="I74" i="448"/>
  <c r="I77" i="448"/>
  <c r="I73" i="448"/>
  <c r="H76" i="448"/>
  <c r="H73" i="448"/>
  <c r="H78" i="448"/>
  <c r="H75" i="448"/>
  <c r="H80" i="448"/>
  <c r="H77" i="448"/>
  <c r="H74" i="448"/>
  <c r="M123" i="446"/>
  <c r="F125" i="446"/>
  <c r="M128" i="446"/>
  <c r="E122" i="446"/>
  <c r="C104" i="446"/>
  <c r="C100" i="446"/>
  <c r="C103" i="446"/>
  <c r="I127" i="446"/>
  <c r="I122" i="446"/>
  <c r="K227" i="446"/>
  <c r="K263" i="446" s="1"/>
  <c r="C227" i="446"/>
  <c r="C263" i="446" s="1"/>
  <c r="F90" i="446"/>
  <c r="F253" i="446" s="1"/>
  <c r="I125" i="446"/>
  <c r="M90" i="446"/>
  <c r="M253" i="446" s="1"/>
  <c r="I123" i="446"/>
  <c r="I126" i="446"/>
  <c r="K90" i="446"/>
  <c r="K253" i="446" s="1"/>
  <c r="I129" i="446"/>
  <c r="I124" i="446"/>
  <c r="F128" i="446"/>
  <c r="F127" i="446"/>
  <c r="M76" i="446"/>
  <c r="M252" i="446" s="1"/>
  <c r="F227" i="446"/>
  <c r="F263" i="446" s="1"/>
  <c r="L227" i="446"/>
  <c r="L263" i="446" s="1"/>
  <c r="F123" i="446"/>
  <c r="F126" i="446"/>
  <c r="L90" i="446"/>
  <c r="L253" i="446" s="1"/>
  <c r="D90" i="446"/>
  <c r="D253" i="446" s="1"/>
  <c r="J138" i="446"/>
  <c r="J255" i="446" s="1"/>
  <c r="G227" i="446"/>
  <c r="G263" i="446" s="1"/>
  <c r="E76" i="446"/>
  <c r="E252" i="446" s="1"/>
  <c r="E227" i="446"/>
  <c r="E263" i="446" s="1"/>
  <c r="F122" i="446"/>
  <c r="F138" i="446" s="1"/>
  <c r="F255" i="446" s="1"/>
  <c r="M227" i="446"/>
  <c r="M263" i="446" s="1"/>
  <c r="F124" i="446"/>
  <c r="M129" i="446"/>
  <c r="M124" i="446"/>
  <c r="M125" i="446"/>
  <c r="K76" i="446"/>
  <c r="K252" i="446" s="1"/>
  <c r="E90" i="446"/>
  <c r="E253" i="446" s="1"/>
  <c r="J90" i="446"/>
  <c r="J253" i="446" s="1"/>
  <c r="I76" i="446"/>
  <c r="I252" i="446" s="1"/>
  <c r="C114" i="446"/>
  <c r="C254" i="446" s="1"/>
  <c r="E138" i="446"/>
  <c r="E255" i="446" s="1"/>
  <c r="F76" i="446"/>
  <c r="F252" i="446" s="1"/>
  <c r="G76" i="446"/>
  <c r="G252" i="446" s="1"/>
  <c r="C76" i="446"/>
  <c r="C252" i="446" s="1"/>
  <c r="D105" i="446"/>
  <c r="D102" i="446"/>
  <c r="D101" i="446"/>
  <c r="D104" i="446"/>
  <c r="D100" i="446"/>
  <c r="D107" i="446"/>
  <c r="D103" i="446"/>
  <c r="L124" i="446"/>
  <c r="L129" i="446"/>
  <c r="L126" i="446"/>
  <c r="L123" i="446"/>
  <c r="L128" i="446"/>
  <c r="L125" i="446"/>
  <c r="L122" i="446"/>
  <c r="L127" i="446"/>
  <c r="E99" i="446"/>
  <c r="F97" i="446"/>
  <c r="D124" i="446"/>
  <c r="D129" i="446"/>
  <c r="D126" i="446"/>
  <c r="D123" i="446"/>
  <c r="D128" i="446"/>
  <c r="D125" i="446"/>
  <c r="D122" i="446"/>
  <c r="D127" i="446"/>
  <c r="H128" i="446"/>
  <c r="H125" i="446"/>
  <c r="H122" i="446"/>
  <c r="H127" i="446"/>
  <c r="H129" i="446"/>
  <c r="H126" i="446"/>
  <c r="H124" i="446"/>
  <c r="H123" i="446"/>
  <c r="K127" i="446"/>
  <c r="K124" i="446"/>
  <c r="K129" i="446"/>
  <c r="K126" i="446"/>
  <c r="K128" i="446"/>
  <c r="K125" i="446"/>
  <c r="K123" i="446"/>
  <c r="K122" i="446"/>
  <c r="C127" i="446"/>
  <c r="C124" i="446"/>
  <c r="C129" i="446"/>
  <c r="C126" i="446"/>
  <c r="C128" i="446"/>
  <c r="C125" i="446"/>
  <c r="C122" i="446"/>
  <c r="C123" i="446"/>
  <c r="G123" i="446"/>
  <c r="G128" i="446"/>
  <c r="G125" i="446"/>
  <c r="G122" i="446"/>
  <c r="G127" i="446"/>
  <c r="G124" i="446"/>
  <c r="G129" i="446"/>
  <c r="G126" i="446"/>
  <c r="D237" i="448" l="1"/>
  <c r="D238" i="448" s="1"/>
  <c r="G87" i="448"/>
  <c r="G225" i="448" s="1"/>
  <c r="G237" i="448" s="1"/>
  <c r="G238" i="448" s="1"/>
  <c r="H87" i="448"/>
  <c r="H225" i="448" s="1"/>
  <c r="H237" i="448" s="1"/>
  <c r="H238" i="448" s="1"/>
  <c r="I87" i="448"/>
  <c r="I225" i="448" s="1"/>
  <c r="I237" i="448" s="1"/>
  <c r="I238" i="448" s="1"/>
  <c r="L70" i="448"/>
  <c r="K72" i="448"/>
  <c r="J73" i="448"/>
  <c r="J78" i="448"/>
  <c r="J75" i="448"/>
  <c r="J80" i="448"/>
  <c r="J77" i="448"/>
  <c r="J74" i="448"/>
  <c r="J76" i="448"/>
  <c r="M138" i="446"/>
  <c r="M255" i="446" s="1"/>
  <c r="C138" i="446"/>
  <c r="C255" i="446" s="1"/>
  <c r="C266" i="446" s="1"/>
  <c r="C267" i="446" s="1"/>
  <c r="I138" i="446"/>
  <c r="I255" i="446" s="1"/>
  <c r="D138" i="446"/>
  <c r="D255" i="446" s="1"/>
  <c r="K138" i="446"/>
  <c r="K255" i="446" s="1"/>
  <c r="L138" i="446"/>
  <c r="L255" i="446" s="1"/>
  <c r="H138" i="446"/>
  <c r="H255" i="446" s="1"/>
  <c r="G138" i="446"/>
  <c r="G255" i="446" s="1"/>
  <c r="D114" i="446"/>
  <c r="D254" i="446" s="1"/>
  <c r="D266" i="446" s="1"/>
  <c r="D267" i="446" s="1"/>
  <c r="E102" i="446"/>
  <c r="E107" i="446"/>
  <c r="E101" i="446"/>
  <c r="E100" i="446"/>
  <c r="E103" i="446"/>
  <c r="E104" i="446"/>
  <c r="E105" i="446"/>
  <c r="G97" i="446"/>
  <c r="F99" i="446"/>
  <c r="J87" i="448" l="1"/>
  <c r="J225" i="448" s="1"/>
  <c r="J237" i="448" s="1"/>
  <c r="J238" i="448" s="1"/>
  <c r="K78" i="448"/>
  <c r="K75" i="448"/>
  <c r="K80" i="448"/>
  <c r="K77" i="448"/>
  <c r="K74" i="448"/>
  <c r="K76" i="448"/>
  <c r="K73" i="448"/>
  <c r="M70" i="448"/>
  <c r="M72" i="448" s="1"/>
  <c r="L72" i="448"/>
  <c r="E114" i="446"/>
  <c r="E254" i="446" s="1"/>
  <c r="E266" i="446" s="1"/>
  <c r="E267" i="446" s="1"/>
  <c r="H97" i="446"/>
  <c r="G99" i="446"/>
  <c r="F107" i="446"/>
  <c r="F104" i="446"/>
  <c r="F103" i="446"/>
  <c r="F101" i="446"/>
  <c r="F100" i="446"/>
  <c r="F102" i="446"/>
  <c r="F105" i="446"/>
  <c r="K87" i="448" l="1"/>
  <c r="K225" i="448" s="1"/>
  <c r="K237" i="448" s="1"/>
  <c r="K238" i="448" s="1"/>
  <c r="L75" i="448"/>
  <c r="L80" i="448"/>
  <c r="L77" i="448"/>
  <c r="L74" i="448"/>
  <c r="L73" i="448"/>
  <c r="L78" i="448" s="1"/>
  <c r="L76" i="448"/>
  <c r="M80" i="448"/>
  <c r="M77" i="448"/>
  <c r="M74" i="448"/>
  <c r="M76" i="448"/>
  <c r="M78" i="448"/>
  <c r="M73" i="448"/>
  <c r="M75" i="448"/>
  <c r="F114" i="446"/>
  <c r="F254" i="446" s="1"/>
  <c r="F266" i="446" s="1"/>
  <c r="F267" i="446" s="1"/>
  <c r="H99" i="446"/>
  <c r="I97" i="446"/>
  <c r="G107" i="446"/>
  <c r="G104" i="446"/>
  <c r="G100" i="446"/>
  <c r="G101" i="446"/>
  <c r="G102" i="446"/>
  <c r="G103" i="446"/>
  <c r="G105" i="446"/>
  <c r="M87" i="448" l="1"/>
  <c r="M225" i="448" s="1"/>
  <c r="M237" i="448" s="1"/>
  <c r="M238" i="448" s="1"/>
  <c r="L87" i="448"/>
  <c r="L225" i="448" s="1"/>
  <c r="L237" i="448" s="1"/>
  <c r="L238" i="448" s="1"/>
  <c r="G114" i="446"/>
  <c r="G254" i="446" s="1"/>
  <c r="G266" i="446" s="1"/>
  <c r="G267" i="446" s="1"/>
  <c r="H101" i="446"/>
  <c r="H105" i="446"/>
  <c r="H102" i="446"/>
  <c r="H100" i="446"/>
  <c r="H103" i="446"/>
  <c r="H107" i="446"/>
  <c r="H104" i="446"/>
  <c r="I99" i="446"/>
  <c r="J97" i="446"/>
  <c r="H114" i="446" l="1"/>
  <c r="H254" i="446" s="1"/>
  <c r="H266" i="446" s="1"/>
  <c r="H267" i="446" s="1"/>
  <c r="K97" i="446"/>
  <c r="J99" i="446"/>
  <c r="I103" i="446"/>
  <c r="I102" i="446"/>
  <c r="I101" i="446"/>
  <c r="I100" i="446"/>
  <c r="I107" i="446"/>
  <c r="I104" i="446"/>
  <c r="I105" i="446"/>
  <c r="I114" i="446" l="1"/>
  <c r="I254" i="446" s="1"/>
  <c r="I266" i="446" s="1"/>
  <c r="I267" i="446" s="1"/>
  <c r="J103" i="446"/>
  <c r="J107" i="446"/>
  <c r="J102" i="446"/>
  <c r="J104" i="446"/>
  <c r="J105" i="446"/>
  <c r="J101" i="446"/>
  <c r="J100" i="446"/>
  <c r="L97" i="446"/>
  <c r="K99" i="446"/>
  <c r="J114" i="446" l="1"/>
  <c r="J254" i="446" s="1"/>
  <c r="J266" i="446" s="1"/>
  <c r="J267" i="446" s="1"/>
  <c r="K100" i="446"/>
  <c r="K105" i="446"/>
  <c r="K107" i="446"/>
  <c r="K104" i="446"/>
  <c r="K103" i="446"/>
  <c r="K101" i="446"/>
  <c r="K102" i="446"/>
  <c r="M97" i="446"/>
  <c r="M99" i="446" s="1"/>
  <c r="L99" i="446"/>
  <c r="K114" i="446" l="1"/>
  <c r="K254" i="446" s="1"/>
  <c r="K266" i="446" s="1"/>
  <c r="K267" i="446" s="1"/>
  <c r="L102" i="446"/>
  <c r="L101" i="446"/>
  <c r="L103" i="446"/>
  <c r="L104" i="446"/>
  <c r="L107" i="446"/>
  <c r="L100" i="446"/>
  <c r="L105" i="446" s="1"/>
  <c r="M102" i="446"/>
  <c r="M107" i="446"/>
  <c r="M104" i="446"/>
  <c r="M105" i="446"/>
  <c r="M101" i="446"/>
  <c r="M100" i="446"/>
  <c r="M103" i="446"/>
  <c r="M114" i="446" l="1"/>
  <c r="M254" i="446" s="1"/>
  <c r="M266" i="446" s="1"/>
  <c r="M267" i="446" s="1"/>
  <c r="L114" i="446"/>
  <c r="L254" i="446" s="1"/>
  <c r="L266" i="446" s="1"/>
  <c r="L267" i="446" s="1"/>
</calcChain>
</file>

<file path=xl/sharedStrings.xml><?xml version="1.0" encoding="utf-8"?>
<sst xmlns="http://schemas.openxmlformats.org/spreadsheetml/2006/main" count="1156" uniqueCount="146">
  <si>
    <t>Louisiana Public Service Commission Jurisdictional Electric Utilities</t>
  </si>
  <si>
    <t>Residential Bill Comparison</t>
  </si>
  <si>
    <t>BEAUREGARD-Schedule FRC</t>
  </si>
  <si>
    <t>Kwh</t>
  </si>
  <si>
    <t>Energy Charge</t>
  </si>
  <si>
    <t>Monthly Service Charge</t>
  </si>
  <si>
    <t>Subtotal</t>
  </si>
  <si>
    <t>Formula Rate Plan</t>
  </si>
  <si>
    <t>Environmental Adjustment Clause</t>
  </si>
  <si>
    <t>Power Cost Adjustment</t>
  </si>
  <si>
    <t>Total</t>
  </si>
  <si>
    <t>Rate Schedule RS effective January 1, 2012  by LPSC letter dated December 1, 2011 cancelling Schedule RS effective June 1, 2008</t>
  </si>
  <si>
    <t>No Winter/Summer Rates</t>
  </si>
  <si>
    <t>CLAIBORNE-Schedule A</t>
  </si>
  <si>
    <t>FRP Rider</t>
  </si>
  <si>
    <t>Rate Schedule A effective January 9, 2013 by Order U-32315 cancelling Rate Schedule A effective February 6, 2009 by Order U-30638</t>
  </si>
  <si>
    <t>CLECO-Schedule RS</t>
  </si>
  <si>
    <t>*</t>
  </si>
  <si>
    <t>Monthly Customer Charge</t>
  </si>
  <si>
    <t>Rate Schedule FRP</t>
  </si>
  <si>
    <t xml:space="preserve"> </t>
  </si>
  <si>
    <t>Rate Schedule EE</t>
  </si>
  <si>
    <t>Rate Schedule EEPE</t>
  </si>
  <si>
    <t>TCJA Bill Credit</t>
  </si>
  <si>
    <t>Fuel Adjustment Clause</t>
  </si>
  <si>
    <t>Rate Schedule RS Effective November 1, 2014 canceling Rate Schedule RS Effective July 1, 2014</t>
  </si>
  <si>
    <t>*-Energy Charge varies with kwh usage: First 750 kwh: $.07125/kwh, Above 750 kwh: $.05009/kwh</t>
  </si>
  <si>
    <t>Winter Rates November-April</t>
  </si>
  <si>
    <t xml:space="preserve">  </t>
  </si>
  <si>
    <t>CONCORDIA-Schedule A</t>
  </si>
  <si>
    <t>Base Energy Non-Fuel Adjustment</t>
  </si>
  <si>
    <t>Rate Schedule A-101,201 effective January 20, 2017 by Order U-33779 canceling Rate Schedule A-101,201 Effective February 15, 2012 by Order U-31497</t>
  </si>
  <si>
    <t>DEMCO-Schedule AWS</t>
  </si>
  <si>
    <t>Formula Rate Plan Adjustment</t>
  </si>
  <si>
    <t>Franchise Fee Credit Adjustment</t>
  </si>
  <si>
    <t>Rate Schedule AWS Effective November 1, 2009 by Order U-30893 canceling Schedule AWS dated June 19, 2003 by Order U-26845</t>
  </si>
  <si>
    <t>*-Energy Charge varies with kwh usage: First 500 kwh: $.05248/kwh, Above 500 kwh: $.004980/kwh</t>
  </si>
  <si>
    <t>Winter Rates November-May</t>
  </si>
  <si>
    <t>DEMCO-Schedule AWS-NLM</t>
  </si>
  <si>
    <t>Excess Capacity Charge</t>
  </si>
  <si>
    <t>Rate Schedule AWS-NLM Effective November 1, 2009 by Order U-30893 canceling Schedule AWS-NLM dated June 19, 2003 by Order U-26845</t>
  </si>
  <si>
    <t xml:space="preserve">Rate Schedule AWS-NLM with an Excess Capacity Fee of $5/month if customer does not have a load management device installed on central air conditioner </t>
  </si>
  <si>
    <t>*-Energy Charge varies with kwh usage: First 500 kwh: $.05248/kwh, Above 500 kwh: $.04980/kwh</t>
  </si>
  <si>
    <t>DEMCO-Schedule A</t>
  </si>
  <si>
    <t>Rate Schedule A Effective November 1, 2009 by Order U-30893 canceling Schedule A dated June 19, 2003 by Order U-26845</t>
  </si>
  <si>
    <t>No Winter/Summer rates</t>
  </si>
  <si>
    <t>Entergy Louisiana-Schedule RS-G (Legacy EGSL)</t>
  </si>
  <si>
    <t>Schedule AMS</t>
  </si>
  <si>
    <t>Rider Schedule FRP3</t>
  </si>
  <si>
    <t>Rider FSC-EGSL-II</t>
  </si>
  <si>
    <t>Rider FSC-EGSL-III</t>
  </si>
  <si>
    <t>Rider SCO-I</t>
  </si>
  <si>
    <t>Rider SCO-II</t>
  </si>
  <si>
    <t>Rider SCO-III</t>
  </si>
  <si>
    <t>Rider RPCEA</t>
  </si>
  <si>
    <t>Rider NFRPCEA</t>
  </si>
  <si>
    <t>Rider EECR-QS</t>
  </si>
  <si>
    <t>Rider EECR-PE</t>
  </si>
  <si>
    <t>Fuel Tracker Rider</t>
  </si>
  <si>
    <t>Fuel Stabilization Pilot Program Rider</t>
  </si>
  <si>
    <t>Rate Schedule RS-G effective October 1, 2015 cancelling Rate Schedule RS Effective September 28, 2005</t>
  </si>
  <si>
    <t>Entergy Louisiana-Schedule RS-L (Legacy ELL)</t>
  </si>
  <si>
    <t>FRP7  Rider</t>
  </si>
  <si>
    <t>Rider FSC-ELL-II</t>
  </si>
  <si>
    <t>Rider FSC-ELL-III</t>
  </si>
  <si>
    <t>Rider SCO I</t>
  </si>
  <si>
    <t>Rider SCO II</t>
  </si>
  <si>
    <t>Rider SCO III</t>
  </si>
  <si>
    <t>Securitized Little Gypsy Recovery Rider- SLGR</t>
  </si>
  <si>
    <t>Securitized Little Gypsy Offset Rider- SLGO</t>
  </si>
  <si>
    <t xml:space="preserve">Rate Schedule RS-L effective October 1, 2015 cancelling Rate Schedule RS-1W Effective January 31, 2006 By Order U-28919 dated October 3, 2005 </t>
  </si>
  <si>
    <t>JEFFERSON DAVIS-Schedule A</t>
  </si>
  <si>
    <t>Rate Schedule A effective October 12, 2018 by Order U-34676 canceling Rate Schedule AA and Rate Schedule AE Effective July 1, 2008 By Order U-28857-B</t>
  </si>
  <si>
    <t>NORTHEAST- Schedule A</t>
  </si>
  <si>
    <t>*Power Cost Adjustment</t>
  </si>
  <si>
    <t>Rate Schedule A Effective May 15, 2001 by Commission letter dated May 15, 2001 canceling Schedule A effective June 1, 2000</t>
  </si>
  <si>
    <t>*-Energy Charge varies with kwh usage: First 800 kwh: $.04653/kwh, Above 800 kwh: $.03523/kwh</t>
  </si>
  <si>
    <t>Winter Rates December-April</t>
  </si>
  <si>
    <t>PANOLA-HARRISON- Schedule R</t>
  </si>
  <si>
    <t>Power Cost Recovery Factor</t>
  </si>
  <si>
    <t>Rate Schedule R Effective March 3, 2004 by Order U-27207</t>
  </si>
  <si>
    <t xml:space="preserve">   </t>
  </si>
  <si>
    <t>POINTE COUPEE-Schedule 100/101</t>
  </si>
  <si>
    <t>Base Energy Non-Fuel Charge</t>
  </si>
  <si>
    <t>Franchise Fee Adjustment Rider</t>
  </si>
  <si>
    <t xml:space="preserve">    </t>
  </si>
  <si>
    <t>Rate Schedule 100/101 Effective April 1, 2017 by Order U-33917 cancels Rate Schedule 100/101 Effective April 4, 2012 by Order U-31936</t>
  </si>
  <si>
    <t>The ratepayers located within the municipalities of New Roads, Fordorche, and Livonia are charged a Franchise Fee Municipal Adjustment Rider. 
Refer to tariff for Franchise Fee Municipal Adjustment Rider for a particular municipality.</t>
  </si>
  <si>
    <t>SLECA-Schedule A</t>
  </si>
  <si>
    <t>Rate Schedule A Effective March 7, 2018 by Order U-34483 dated March 7, 2018 cancelling Rate Schedule A Effective December 1, 2011 by Order U-31835 dated October 9, 2011</t>
  </si>
  <si>
    <t>SLEMCO-Schedule 01</t>
  </si>
  <si>
    <t>Base Rate Energy Adjustment</t>
  </si>
  <si>
    <t>Schedule 01 Effective February 1, 2016 by order U-33452 dated January 6, 2016 canceling Scheduel 01 Effective March 1, 2013 by Order U-32459</t>
  </si>
  <si>
    <t>SLEMCO-Schedule 05</t>
  </si>
  <si>
    <t>Schedule 05 Effective February 1, 2016 by order U-33452 dated January 6, 2016 canceling Scheduel 05 Effective March 1, 2013 by Order U-32459</t>
  </si>
  <si>
    <t>SWEPCO-Schedule RS</t>
  </si>
  <si>
    <t>Customer Charge</t>
  </si>
  <si>
    <t>Formula Rate Plan Rider</t>
  </si>
  <si>
    <t>Rate Credit Rider</t>
  </si>
  <si>
    <t>Rider EECR</t>
  </si>
  <si>
    <t>CWIP Refund Rider</t>
  </si>
  <si>
    <t>Schedule RS Effective Cycle 01 March 2013 cancelling Schedule RS Effective Cycle 01 April 2008</t>
  </si>
  <si>
    <t>*-Energy Charge varies with kwh usage: First 500 kwh: $.0496/kwh, Above 500 kwh: $.0431/kwh</t>
  </si>
  <si>
    <t>WASHINGTON-ST.TAMMANY-Schedule A-5</t>
  </si>
  <si>
    <t>Franchise Fee Credit Adj Rider</t>
  </si>
  <si>
    <t>Rate Schedule A-5 effective dated July 11, 2008 by Order U-30455 cancelling Rate Schedule A-5 dated June 1, 2000</t>
  </si>
  <si>
    <t xml:space="preserve">Ratepayers located in municipalities of Franklinton, Angie, Slidell, Abita Springs, Folsom, Pearl River, and Sun are charged a Franchise Fee Charge Rider. </t>
  </si>
  <si>
    <t>Refer to tariff for Franchise Fee Charge Rider for a particular municipality</t>
  </si>
  <si>
    <t>*-Energy Charge varies with kwh usage: First 1200 kwh: $.05212/kwh, Above 1200 kwh: $.04444/kwh</t>
  </si>
  <si>
    <t>Winter Rates November-February</t>
  </si>
  <si>
    <t>Company</t>
  </si>
  <si>
    <t>DEMCO-Schedule AWS  NLM</t>
  </si>
  <si>
    <t>PANOLA-HARRISON-Schedule R</t>
  </si>
  <si>
    <t xml:space="preserve">AVERAGE COST </t>
  </si>
  <si>
    <t>AVERAGE COST PER KWH</t>
  </si>
  <si>
    <t>ENTERGY GULF STATES-Schedule RS</t>
  </si>
  <si>
    <t>ENTERGY LOUISIANA-Schedule RS-1W</t>
  </si>
  <si>
    <t>ENTERGY NO-Schedule RES-21</t>
  </si>
  <si>
    <t>JEFF DAVIS-Schedule AA</t>
  </si>
  <si>
    <t>JEFF DAVIS-Schedule AE</t>
  </si>
  <si>
    <t>2015 Total Residential Bill for 1,000 Kwh By Month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</si>
  <si>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</si>
  <si>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</si>
  <si>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</si>
  <si>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</si>
  <si>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</si>
  <si>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</si>
  <si>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</si>
  <si>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</si>
  <si>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</si>
  <si>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</si>
  <si>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</si>
  <si>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</si>
  <si>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2016 Total Residential Bill for 1,000 Kwh By Month</t>
  </si>
  <si>
    <t>2017 Total Residential Bill for 1,000 Kwh By Month</t>
  </si>
  <si>
    <t>2018 Total Residential Bill for 1,000 Kwh By Month</t>
  </si>
  <si>
    <t>JEFF DAVIS-Schedule AA*</t>
  </si>
  <si>
    <t>JEFF DAVIS-Schedule AE*</t>
  </si>
  <si>
    <t>* November 2018 Jeff Davis changed to one residential schedule. Schedule AA and AE were combined to Schedule A.</t>
  </si>
  <si>
    <t>2019 Total Residential Bill for 1,000 Kwh By Month</t>
  </si>
  <si>
    <t>JEFF DAVIS-Schedule A</t>
  </si>
  <si>
    <t>2020 Total Residential Bill for 1,000 Kwh By Month</t>
  </si>
  <si>
    <t>*-Energy Charge varies with kwh usage: First 800 kwh: $.04779/kwh, Above 800 kwh: $.037098/kwh</t>
  </si>
  <si>
    <t>2021 Total Residential Bill for 1,000 Kwh By Month</t>
  </si>
  <si>
    <t>Excess Capacity Charge: A charge of $5.00 will be added monthly for service to non-load management equipped residences.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</si>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</sst>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0.000000"/>
    <numFmt numFmtId="165" formatCode="0.00000"/>
    <numFmt numFmtId="166" formatCode="0.0000000"/>
    <numFmt numFmtId="167" formatCode="&quot;$&quot;#,##0.00"/>
    <numFmt numFmtId="168" formatCode="#,##0.00000"/>
    <numFmt numFmtId="169" formatCode="0.0000%"/>
    <numFmt numFmtId="170" formatCode="#,##0.000000"/>
    <numFmt numFmtId="171" formatCode="&quot;$&quot;#,##0.0000"/>
    <numFmt numFmtId="172" formatCode="mmmm\ yyyy"/>
    <numFmt numFmtId="173" formatCode="0.000000000"/>
    <numFmt numFmtId="174" formatCode="0.00_);[Red]\(0.00\)"/>
  </numFmts>
  <fonts count="44" x14ac:knownFonts="1">
    <font>
      <sz val="10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14"/>
      <color indexed="8"/>
      <name val="Book Antiqua"/>
      <family val="1"/>
    </font>
    <font>
      <b/>
      <sz val="12"/>
      <color indexed="8"/>
      <name val="Book Antiqua"/>
      <family val="1"/>
    </font>
    <font>
      <sz val="12"/>
      <color indexed="8"/>
      <name val="Book Antiqua"/>
      <family val="1"/>
    </font>
    <font>
      <sz val="14"/>
      <color indexed="8"/>
      <name val="Book Antiqua"/>
      <family val="1"/>
    </font>
    <font>
      <sz val="10"/>
      <name val="Book Antiqua"/>
      <family val="1"/>
    </font>
    <font>
      <sz val="12"/>
      <name val="Book Antiqua"/>
      <family val="1"/>
    </font>
    <font>
      <b/>
      <sz val="12"/>
      <name val="Book Antiqua"/>
      <family val="1"/>
    </font>
    <font>
      <b/>
      <sz val="10"/>
      <name val="Book Antiqua"/>
      <family val="1"/>
    </font>
    <font>
      <sz val="11"/>
      <color indexed="8"/>
      <name val="Book Antiqua"/>
      <family val="1"/>
    </font>
    <font>
      <b/>
      <sz val="14"/>
      <name val="Book Antiqua"/>
      <family val="1"/>
    </font>
    <font>
      <b/>
      <sz val="12"/>
      <color indexed="10"/>
      <name val="Book Antiqua"/>
      <family val="1"/>
    </font>
    <font>
      <b/>
      <sz val="18"/>
      <color indexed="57"/>
      <name val="Book Antiqua"/>
      <family val="1"/>
    </font>
    <font>
      <b/>
      <sz val="14"/>
      <color indexed="57"/>
      <name val="Book Antiqua"/>
      <family val="1"/>
    </font>
    <font>
      <sz val="14"/>
      <color indexed="57"/>
      <name val="Book Antiqua"/>
      <family val="1"/>
    </font>
    <font>
      <sz val="12"/>
      <color indexed="57"/>
      <name val="Book Antiqua"/>
      <family val="1"/>
    </font>
    <font>
      <sz val="11"/>
      <color rgb="FF006100"/>
      <name val="Garamond"/>
      <family val="2"/>
      <scheme val="minor"/>
    </font>
    <font>
      <b/>
      <sz val="11"/>
      <color theme="3"/>
      <name val="Garamond"/>
      <family val="2"/>
      <scheme val="minor"/>
    </font>
    <font>
      <b/>
      <sz val="24"/>
      <color theme="6" tint="-0.499984740745262"/>
      <name val="Book Antiqua"/>
      <family val="1"/>
    </font>
    <font>
      <b/>
      <sz val="22"/>
      <color theme="6" tint="-0.499984740745262"/>
      <name val="Book Antiqua"/>
      <family val="1"/>
    </font>
    <font>
      <sz val="12"/>
      <color theme="6" tint="-0.249977111117893"/>
      <name val="Book Antiqua"/>
      <family val="1"/>
    </font>
    <font>
      <sz val="11"/>
      <color theme="6" tint="-0.249977111117893"/>
      <name val="Book Antiqua"/>
      <family val="1"/>
    </font>
    <font>
      <sz val="11"/>
      <color theme="9" tint="-0.249977111117893"/>
      <name val="Book Antiqua"/>
      <family val="1"/>
    </font>
    <font>
      <sz val="12"/>
      <color theme="9" tint="-0.249977111117893"/>
      <name val="Book Antiqua"/>
      <family val="1"/>
    </font>
    <font>
      <b/>
      <sz val="12"/>
      <color theme="6" tint="-0.249977111117893"/>
      <name val="Book Antiqua"/>
      <family val="1"/>
    </font>
    <font>
      <b/>
      <sz val="14"/>
      <color theme="6" tint="-0.499984740745262"/>
      <name val="Book Antiqua"/>
      <family val="1"/>
    </font>
    <font>
      <b/>
      <sz val="12"/>
      <color theme="6" tint="-0.499984740745262"/>
      <name val="Book Antiqua"/>
      <family val="1"/>
    </font>
    <font>
      <b/>
      <sz val="16"/>
      <color theme="6" tint="-0.499984740745262"/>
      <name val="Book Antiqua"/>
      <family val="1"/>
    </font>
    <font>
      <b/>
      <sz val="18"/>
      <color theme="6" tint="-0.499984740745262"/>
      <name val="Book Antiqua"/>
      <family val="1"/>
    </font>
    <font>
      <sz val="10"/>
      <color theme="6" tint="-0.499984740745262"/>
      <name val="Book Antiqua"/>
      <family val="1"/>
    </font>
    <font>
      <sz val="11"/>
      <color theme="6" tint="-0.499984740745262"/>
      <name val="Book Antiqua"/>
      <family val="1"/>
    </font>
    <font>
      <sz val="12"/>
      <color theme="6" tint="-0.499984740745262"/>
      <name val="Book Antiqua"/>
      <family val="1"/>
    </font>
    <font>
      <b/>
      <sz val="12"/>
      <color theme="1"/>
      <name val="Book Antiqua"/>
      <family val="1"/>
    </font>
    <font>
      <b/>
      <sz val="12"/>
      <color rgb="FFFF0000"/>
      <name val="Book Antiqua"/>
      <family val="1"/>
    </font>
    <font>
      <b/>
      <sz val="14"/>
      <name val="Arial"/>
      <family val="2"/>
    </font>
    <font>
      <b/>
      <sz val="10"/>
      <color indexed="8"/>
      <name val="Arial"/>
      <family val="2"/>
    </font>
    <font>
      <sz val="10"/>
      <color indexed="8"/>
      <name val="Book Antiqua"/>
      <family val="1"/>
    </font>
    <font>
      <b/>
      <sz val="9"/>
      <color theme="6" tint="-0.499984740745262"/>
      <name val="Book Antiqua"/>
      <family val="1"/>
    </font>
    <font>
      <b/>
      <sz val="11"/>
      <name val="Arial"/>
      <family val="2"/>
    </font>
    <font>
      <b/>
      <sz val="11"/>
      <color theme="6" tint="-0.499984740745262"/>
      <name val="Book Antiqua"/>
      <family val="1"/>
    </font>
    <font>
      <b/>
      <sz val="2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62"/>
        <bgColor indexed="64"/>
      </patternFill>
    </fill>
    <fill>
      <patternFill patternType="solid">
        <fgColor rgb="FFC6EFCE"/>
        <bgColor theme="6" tint="0.59996337778862885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59996337778862885"/>
        <bgColor indexed="9"/>
      </patternFill>
    </fill>
    <fill>
      <patternFill patternType="solid">
        <fgColor theme="6" tint="0.79998168889431442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9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80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 style="thick">
        <color theme="6" tint="-0.499984740745262"/>
      </left>
      <right/>
      <top/>
      <bottom style="thin">
        <color indexed="64"/>
      </bottom>
      <diagonal/>
    </border>
    <border>
      <left style="thick">
        <color theme="6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6" tint="-0.499984740745262"/>
      </left>
      <right style="thin">
        <color indexed="64"/>
      </right>
      <top/>
      <bottom style="medium">
        <color indexed="64"/>
      </bottom>
      <diagonal/>
    </border>
    <border>
      <left style="thick">
        <color theme="6" tint="-0.499984740745262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theme="6" tint="-0.499984740745262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ck">
        <color theme="6" tint="-0.499984740745262"/>
      </left>
      <right style="thin">
        <color indexed="8"/>
      </right>
      <top/>
      <bottom/>
      <diagonal/>
    </border>
    <border>
      <left style="thick">
        <color theme="6" tint="-0.499984740745262"/>
      </left>
      <right style="thin">
        <color indexed="8"/>
      </right>
      <top/>
      <bottom style="thin">
        <color indexed="8"/>
      </bottom>
      <diagonal/>
    </border>
    <border>
      <left style="thick">
        <color theme="6" tint="-0.499984740745262"/>
      </left>
      <right style="thin">
        <color indexed="8"/>
      </right>
      <top/>
      <bottom style="thin">
        <color indexed="64"/>
      </bottom>
      <diagonal/>
    </border>
    <border>
      <left style="thin">
        <color theme="6" tint="-0.499984740745262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auto="1"/>
      </right>
      <top/>
      <bottom style="thin">
        <color indexed="8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6" tint="-0.499984740745262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6" tint="-0.499984740745262"/>
      </left>
      <right style="thin">
        <color theme="6" tint="-0.499984740745262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ck">
        <color theme="6" tint="-0.499984740745262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/>
      <diagonal/>
    </border>
    <border>
      <left style="thick">
        <color theme="6" tint="-0.49998474074526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thick">
        <color theme="6" tint="-0.499984740745262"/>
      </left>
      <right/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8"/>
      </bottom>
      <diagonal/>
    </border>
    <border>
      <left style="medium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theme="6" tint="-0.499984740745262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ck">
        <color theme="6" tint="-0.499984740745262"/>
      </left>
      <right style="thin">
        <color indexed="8"/>
      </right>
      <top style="thin">
        <color indexed="64"/>
      </top>
      <bottom/>
      <diagonal/>
    </border>
    <border>
      <left style="thick">
        <color theme="6" tint="-0.499984740745262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ck">
        <color theme="6" tint="-0.499984740745262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thick">
        <color theme="6" tint="-0.499984740745262"/>
      </left>
      <right/>
      <top style="thin">
        <color indexed="64"/>
      </top>
      <bottom style="thin">
        <color indexed="64"/>
      </bottom>
      <diagonal/>
    </border>
    <border>
      <left style="thick">
        <color theme="6" tint="-0.499984740745262"/>
      </left>
      <right style="thin">
        <color theme="1"/>
      </right>
      <top style="thin">
        <color indexed="8"/>
      </top>
      <bottom style="thin">
        <color indexed="8"/>
      </bottom>
      <diagonal/>
    </border>
    <border>
      <left style="thin">
        <color theme="1"/>
      </left>
      <right style="thin">
        <color theme="1"/>
      </right>
      <top style="thin">
        <color indexed="8"/>
      </top>
      <bottom style="thin">
        <color indexed="8"/>
      </bottom>
      <diagonal/>
    </border>
    <border>
      <left style="thin">
        <color theme="1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ck">
        <color theme="6" tint="-0.499984740745262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ck">
        <color theme="6" tint="-0.499984740745262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ck">
        <color theme="6" tint="-0.499984740745262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64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ck">
        <color theme="6" tint="-0.499984740745262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ck">
        <color theme="6" tint="-0.49998474074526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theme="6" tint="-0.499984740745262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ck">
        <color theme="6" tint="-0.499984740745262"/>
      </left>
      <right/>
      <top style="thin">
        <color indexed="8"/>
      </top>
      <bottom style="thin">
        <color indexed="8"/>
      </bottom>
      <diagonal/>
    </border>
    <border>
      <left style="thick">
        <color theme="6" tint="-0.499984740745262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6" tint="-0.499984740745262"/>
      </left>
      <right style="thin">
        <color theme="1"/>
      </right>
      <top style="thin">
        <color indexed="8"/>
      </top>
      <bottom style="thin">
        <color indexed="8"/>
      </bottom>
      <diagonal/>
    </border>
    <border>
      <left style="thin">
        <color theme="1"/>
      </left>
      <right style="thin">
        <color theme="1"/>
      </right>
      <top style="thin">
        <color indexed="8"/>
      </top>
      <bottom style="thin">
        <color indexed="8"/>
      </bottom>
      <diagonal/>
    </border>
    <border>
      <left style="thin">
        <color theme="1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6" tint="-0.499984740745262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ck">
        <color theme="6" tint="-0.499984740745262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6" tint="-0.499984740745262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ck">
        <color theme="6" tint="-0.499984740745262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ck">
        <color theme="6" tint="-0.499984740745262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ck">
        <color theme="6" tint="-0.49998474074526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6" tint="-0.499984740745262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ck">
        <color theme="6" tint="-0.499984740745262"/>
      </left>
      <right style="thin">
        <color theme="6" tint="-0.499984740745262"/>
      </right>
      <top style="thin">
        <color indexed="8"/>
      </top>
      <bottom style="thin">
        <color indexed="8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indexed="8"/>
      </top>
      <bottom style="thin">
        <color indexed="8"/>
      </bottom>
      <diagonal/>
    </border>
    <border>
      <left style="thin">
        <color theme="6" tint="-0.499984740745262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ck">
        <color theme="6" tint="-0.499984740745262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ck">
        <color theme="6" tint="-0.499984740745262"/>
      </left>
      <right style="thin">
        <color theme="1"/>
      </right>
      <top style="thin">
        <color indexed="8"/>
      </top>
      <bottom style="thin">
        <color indexed="8"/>
      </bottom>
      <diagonal/>
    </border>
    <border>
      <left style="thin">
        <color theme="1"/>
      </left>
      <right style="thin">
        <color theme="1"/>
      </right>
      <top style="thin">
        <color indexed="8"/>
      </top>
      <bottom style="thin">
        <color indexed="8"/>
      </bottom>
      <diagonal/>
    </border>
    <border>
      <left style="thin">
        <color theme="1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ck">
        <color theme="6" tint="-0.499984740745262"/>
      </left>
      <right/>
      <top style="thin">
        <color indexed="64"/>
      </top>
      <bottom style="thin">
        <color indexed="64"/>
      </bottom>
      <diagonal/>
    </border>
    <border>
      <left style="thick">
        <color theme="6" tint="-0.499984740745262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6">
    <xf numFmtId="0" fontId="0" fillId="0" borderId="0"/>
    <xf numFmtId="0" fontId="19" fillId="7" borderId="0" applyNumberFormat="0" applyBorder="0" applyAlignment="0" applyProtection="0"/>
    <xf numFmtId="0" fontId="20" fillId="8" borderId="28" applyNumberFormat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20" fillId="9" borderId="28" applyAlignment="0">
      <alignment horizontal="centerContinuous" vertical="center"/>
    </xf>
  </cellStyleXfs>
  <cellXfs count="833">
    <xf numFmtId="0" fontId="0" fillId="0" borderId="0" xfId="0"/>
    <xf numFmtId="0" fontId="3" fillId="0" borderId="0" xfId="0" applyFont="1"/>
    <xf numFmtId="0" fontId="0" fillId="0" borderId="0" xfId="0" applyBorder="1"/>
    <xf numFmtId="0" fontId="7" fillId="0" borderId="0" xfId="0" applyNumberFormat="1" applyFont="1" applyFill="1" applyBorder="1"/>
    <xf numFmtId="0" fontId="8" fillId="0" borderId="0" xfId="0" applyFont="1"/>
    <xf numFmtId="37" fontId="6" fillId="2" borderId="0" xfId="0" applyNumberFormat="1" applyFont="1" applyFill="1"/>
    <xf numFmtId="0" fontId="9" fillId="0" borderId="0" xfId="0" applyFont="1"/>
    <xf numFmtId="0" fontId="6" fillId="2" borderId="0" xfId="0" applyNumberFormat="1" applyFont="1" applyFill="1"/>
    <xf numFmtId="165" fontId="6" fillId="2" borderId="0" xfId="0" applyNumberFormat="1" applyFont="1" applyFill="1"/>
    <xf numFmtId="39" fontId="6" fillId="2" borderId="0" xfId="0" applyNumberFormat="1" applyFont="1" applyFill="1"/>
    <xf numFmtId="0" fontId="5" fillId="2" borderId="0" xfId="0" applyNumberFormat="1" applyFont="1" applyFill="1"/>
    <xf numFmtId="0" fontId="10" fillId="0" borderId="0" xfId="0" applyFont="1"/>
    <xf numFmtId="0" fontId="11" fillId="0" borderId="0" xfId="0" applyFont="1"/>
    <xf numFmtId="39" fontId="5" fillId="2" borderId="1" xfId="0" applyNumberFormat="1" applyFont="1" applyFill="1" applyBorder="1"/>
    <xf numFmtId="39" fontId="6" fillId="0" borderId="0" xfId="0" applyNumberFormat="1" applyFont="1" applyFill="1" applyBorder="1"/>
    <xf numFmtId="0" fontId="9" fillId="0" borderId="0" xfId="0" applyFont="1" applyFill="1"/>
    <xf numFmtId="0" fontId="8" fillId="0" borderId="0" xfId="0" applyFont="1" applyBorder="1"/>
    <xf numFmtId="0" fontId="8" fillId="6" borderId="0" xfId="0" applyFont="1" applyFill="1" applyBorder="1"/>
    <xf numFmtId="0" fontId="0" fillId="6" borderId="0" xfId="0" applyFill="1" applyBorder="1"/>
    <xf numFmtId="167" fontId="13" fillId="3" borderId="2" xfId="0" applyNumberFormat="1" applyFont="1" applyFill="1" applyBorder="1" applyAlignment="1">
      <alignment horizontal="right"/>
    </xf>
    <xf numFmtId="0" fontId="9" fillId="0" borderId="0" xfId="0" applyFont="1" applyBorder="1"/>
    <xf numFmtId="0" fontId="6" fillId="2" borderId="0" xfId="0" applyNumberFormat="1" applyFont="1" applyFill="1" applyBorder="1"/>
    <xf numFmtId="0" fontId="9" fillId="4" borderId="0" xfId="0" applyFont="1" applyFill="1"/>
    <xf numFmtId="0" fontId="8" fillId="4" borderId="0" xfId="0" applyFont="1" applyFill="1"/>
    <xf numFmtId="0" fontId="9" fillId="4" borderId="0" xfId="0" applyFont="1" applyFill="1" applyBorder="1"/>
    <xf numFmtId="0" fontId="8" fillId="4" borderId="0" xfId="0" applyFont="1" applyFill="1" applyBorder="1"/>
    <xf numFmtId="0" fontId="15" fillId="10" borderId="8" xfId="0" applyNumberFormat="1" applyFont="1" applyFill="1" applyBorder="1" applyAlignment="1">
      <alignment horizontal="centerContinuous" vertical="center"/>
    </xf>
    <xf numFmtId="0" fontId="15" fillId="10" borderId="9" xfId="0" applyNumberFormat="1" applyFont="1" applyFill="1" applyBorder="1" applyAlignment="1">
      <alignment horizontal="centerContinuous" vertical="center"/>
    </xf>
    <xf numFmtId="0" fontId="16" fillId="10" borderId="0" xfId="0" applyNumberFormat="1" applyFont="1" applyFill="1" applyBorder="1" applyAlignment="1">
      <alignment horizontal="centerContinuous" vertical="center"/>
    </xf>
    <xf numFmtId="0" fontId="15" fillId="10" borderId="0" xfId="0" applyNumberFormat="1" applyFont="1" applyFill="1" applyBorder="1" applyAlignment="1">
      <alignment horizontal="centerContinuous" vertical="center"/>
    </xf>
    <xf numFmtId="164" fontId="5" fillId="10" borderId="0" xfId="0" applyNumberFormat="1" applyFont="1" applyFill="1" applyBorder="1"/>
    <xf numFmtId="164" fontId="5" fillId="10" borderId="13" xfId="0" applyNumberFormat="1" applyFont="1" applyFill="1" applyBorder="1" applyAlignment="1">
      <alignment horizontal="left"/>
    </xf>
    <xf numFmtId="0" fontId="5" fillId="10" borderId="12" xfId="0" applyNumberFormat="1" applyFont="1" applyFill="1" applyBorder="1" applyAlignment="1">
      <alignment horizontal="right"/>
    </xf>
    <xf numFmtId="37" fontId="5" fillId="10" borderId="12" xfId="0" applyNumberFormat="1" applyFont="1" applyFill="1" applyBorder="1"/>
    <xf numFmtId="164" fontId="5" fillId="10" borderId="15" xfId="0" applyNumberFormat="1" applyFont="1" applyFill="1" applyBorder="1" applyAlignment="1">
      <alignment horizontal="left"/>
    </xf>
    <xf numFmtId="0" fontId="21" fillId="10" borderId="16" xfId="0" applyNumberFormat="1" applyFont="1" applyFill="1" applyBorder="1" applyAlignment="1">
      <alignment horizontal="centerContinuous"/>
    </xf>
    <xf numFmtId="0" fontId="22" fillId="10" borderId="7" xfId="0" applyNumberFormat="1" applyFont="1" applyFill="1" applyBorder="1" applyAlignment="1">
      <alignment horizontal="centerContinuous" vertical="center"/>
    </xf>
    <xf numFmtId="164" fontId="12" fillId="12" borderId="15" xfId="0" applyNumberFormat="1" applyFont="1" applyFill="1" applyBorder="1"/>
    <xf numFmtId="39" fontId="6" fillId="12" borderId="15" xfId="0" applyNumberFormat="1" applyFont="1" applyFill="1" applyBorder="1"/>
    <xf numFmtId="39" fontId="6" fillId="12" borderId="18" xfId="0" applyNumberFormat="1" applyFont="1" applyFill="1" applyBorder="1"/>
    <xf numFmtId="164" fontId="25" fillId="12" borderId="15" xfId="0" applyNumberFormat="1" applyFont="1" applyFill="1" applyBorder="1"/>
    <xf numFmtId="39" fontId="26" fillId="12" borderId="15" xfId="0" applyNumberFormat="1" applyFont="1" applyFill="1" applyBorder="1"/>
    <xf numFmtId="39" fontId="26" fillId="12" borderId="18" xfId="0" applyNumberFormat="1" applyFont="1" applyFill="1" applyBorder="1"/>
    <xf numFmtId="167" fontId="13" fillId="3" borderId="29" xfId="0" applyNumberFormat="1" applyFont="1" applyFill="1" applyBorder="1" applyAlignment="1">
      <alignment horizontal="right"/>
    </xf>
    <xf numFmtId="0" fontId="4" fillId="12" borderId="33" xfId="0" applyNumberFormat="1" applyFont="1" applyFill="1" applyBorder="1" applyAlignment="1">
      <alignment horizontal="right"/>
    </xf>
    <xf numFmtId="0" fontId="5" fillId="10" borderId="34" xfId="0" applyNumberFormat="1" applyFont="1" applyFill="1" applyBorder="1" applyAlignment="1">
      <alignment horizontal="right"/>
    </xf>
    <xf numFmtId="39" fontId="5" fillId="2" borderId="33" xfId="0" applyNumberFormat="1" applyFont="1" applyFill="1" applyBorder="1"/>
    <xf numFmtId="39" fontId="5" fillId="5" borderId="33" xfId="0" applyNumberFormat="1" applyFont="1" applyFill="1" applyBorder="1"/>
    <xf numFmtId="39" fontId="5" fillId="2" borderId="35" xfId="0" applyNumberFormat="1" applyFont="1" applyFill="1" applyBorder="1"/>
    <xf numFmtId="164" fontId="27" fillId="10" borderId="0" xfId="0" applyNumberFormat="1" applyFont="1" applyFill="1" applyBorder="1"/>
    <xf numFmtId="164" fontId="27" fillId="10" borderId="13" xfId="0" applyNumberFormat="1" applyFont="1" applyFill="1" applyBorder="1" applyAlignment="1">
      <alignment horizontal="left"/>
    </xf>
    <xf numFmtId="166" fontId="27" fillId="10" borderId="13" xfId="0" applyNumberFormat="1" applyFont="1" applyFill="1" applyBorder="1" applyAlignment="1">
      <alignment horizontal="left"/>
    </xf>
    <xf numFmtId="166" fontId="27" fillId="10" borderId="13" xfId="0" applyNumberFormat="1" applyFont="1" applyFill="1" applyBorder="1"/>
    <xf numFmtId="164" fontId="28" fillId="10" borderId="7" xfId="0" applyNumberFormat="1" applyFont="1" applyFill="1" applyBorder="1"/>
    <xf numFmtId="164" fontId="29" fillId="10" borderId="0" xfId="0" applyNumberFormat="1" applyFont="1" applyFill="1" applyBorder="1"/>
    <xf numFmtId="164" fontId="29" fillId="10" borderId="13" xfId="0" applyNumberFormat="1" applyFont="1" applyFill="1" applyBorder="1" applyAlignment="1">
      <alignment horizontal="left"/>
    </xf>
    <xf numFmtId="17" fontId="31" fillId="10" borderId="7" xfId="0" applyNumberFormat="1" applyFont="1" applyFill="1" applyBorder="1" applyAlignment="1">
      <alignment horizontal="center"/>
    </xf>
    <xf numFmtId="0" fontId="28" fillId="11" borderId="20" xfId="0" applyFont="1" applyFill="1" applyBorder="1" applyAlignment="1">
      <alignment horizontal="center"/>
    </xf>
    <xf numFmtId="164" fontId="28" fillId="11" borderId="20" xfId="0" applyNumberFormat="1" applyFont="1" applyFill="1" applyBorder="1"/>
    <xf numFmtId="164" fontId="28" fillId="11" borderId="17" xfId="0" applyNumberFormat="1" applyFont="1" applyFill="1" applyBorder="1"/>
    <xf numFmtId="164" fontId="28" fillId="11" borderId="21" xfId="0" applyNumberFormat="1" applyFont="1" applyFill="1" applyBorder="1"/>
    <xf numFmtId="164" fontId="29" fillId="10" borderId="19" xfId="0" applyNumberFormat="1" applyFont="1" applyFill="1" applyBorder="1"/>
    <xf numFmtId="164" fontId="34" fillId="12" borderId="20" xfId="0" applyNumberFormat="1" applyFont="1" applyFill="1" applyBorder="1"/>
    <xf numFmtId="0" fontId="28" fillId="11" borderId="15" xfId="0" applyFont="1" applyFill="1" applyBorder="1" applyAlignment="1">
      <alignment horizontal="center"/>
    </xf>
    <xf numFmtId="164" fontId="28" fillId="11" borderId="15" xfId="0" applyNumberFormat="1" applyFont="1" applyFill="1" applyBorder="1"/>
    <xf numFmtId="164" fontId="28" fillId="11" borderId="10" xfId="0" applyNumberFormat="1" applyFont="1" applyFill="1" applyBorder="1"/>
    <xf numFmtId="164" fontId="28" fillId="11" borderId="22" xfId="0" applyNumberFormat="1" applyFont="1" applyFill="1" applyBorder="1"/>
    <xf numFmtId="164" fontId="29" fillId="10" borderId="7" xfId="0" applyNumberFormat="1" applyFont="1" applyFill="1" applyBorder="1"/>
    <xf numFmtId="164" fontId="28" fillId="10" borderId="7" xfId="0" applyNumberFormat="1" applyFont="1" applyFill="1" applyBorder="1" applyAlignment="1">
      <alignment horizontal="center" vertical="center"/>
    </xf>
    <xf numFmtId="164" fontId="29" fillId="10" borderId="0" xfId="0" applyNumberFormat="1" applyFont="1" applyFill="1" applyBorder="1" applyAlignment="1">
      <alignment horizontal="center" vertical="center"/>
    </xf>
    <xf numFmtId="164" fontId="29" fillId="10" borderId="13" xfId="0" applyNumberFormat="1" applyFont="1" applyFill="1" applyBorder="1" applyAlignment="1">
      <alignment horizontal="center" vertical="center"/>
    </xf>
    <xf numFmtId="37" fontId="5" fillId="10" borderId="34" xfId="0" applyNumberFormat="1" applyFont="1" applyFill="1" applyBorder="1"/>
    <xf numFmtId="17" fontId="30" fillId="10" borderId="0" xfId="0" applyNumberFormat="1" applyFont="1" applyFill="1" applyBorder="1" applyAlignment="1">
      <alignment horizontal="center"/>
    </xf>
    <xf numFmtId="164" fontId="34" fillId="12" borderId="23" xfId="0" applyNumberFormat="1" applyFont="1" applyFill="1" applyBorder="1"/>
    <xf numFmtId="164" fontId="23" fillId="12" borderId="24" xfId="0" applyNumberFormat="1" applyFont="1" applyFill="1" applyBorder="1"/>
    <xf numFmtId="39" fontId="23" fillId="12" borderId="24" xfId="0" applyNumberFormat="1" applyFont="1" applyFill="1" applyBorder="1"/>
    <xf numFmtId="39" fontId="24" fillId="12" borderId="24" xfId="0" applyNumberFormat="1" applyFont="1" applyFill="1" applyBorder="1"/>
    <xf numFmtId="39" fontId="23" fillId="12" borderId="25" xfId="0" applyNumberFormat="1" applyFont="1" applyFill="1" applyBorder="1"/>
    <xf numFmtId="164" fontId="33" fillId="12" borderId="24" xfId="0" applyNumberFormat="1" applyFont="1" applyFill="1" applyBorder="1"/>
    <xf numFmtId="39" fontId="34" fillId="12" borderId="24" xfId="0" applyNumberFormat="1" applyFont="1" applyFill="1" applyBorder="1"/>
    <xf numFmtId="39" fontId="34" fillId="12" borderId="25" xfId="0" applyNumberFormat="1" applyFont="1" applyFill="1" applyBorder="1"/>
    <xf numFmtId="164" fontId="12" fillId="12" borderId="24" xfId="0" applyNumberFormat="1" applyFont="1" applyFill="1" applyBorder="1"/>
    <xf numFmtId="39" fontId="6" fillId="12" borderId="24" xfId="0" applyNumberFormat="1" applyFont="1" applyFill="1" applyBorder="1"/>
    <xf numFmtId="39" fontId="6" fillId="12" borderId="25" xfId="0" applyNumberFormat="1" applyFont="1" applyFill="1" applyBorder="1"/>
    <xf numFmtId="0" fontId="6" fillId="12" borderId="24" xfId="0" applyNumberFormat="1" applyFont="1" applyFill="1" applyBorder="1"/>
    <xf numFmtId="0" fontId="6" fillId="12" borderId="25" xfId="0" applyNumberFormat="1" applyFont="1" applyFill="1" applyBorder="1"/>
    <xf numFmtId="0" fontId="8" fillId="13" borderId="24" xfId="0" applyFont="1" applyFill="1" applyBorder="1"/>
    <xf numFmtId="0" fontId="9" fillId="13" borderId="24" xfId="0" applyFont="1" applyFill="1" applyBorder="1"/>
    <xf numFmtId="0" fontId="9" fillId="13" borderId="25" xfId="0" applyFont="1" applyFill="1" applyBorder="1"/>
    <xf numFmtId="37" fontId="10" fillId="10" borderId="12" xfId="0" applyNumberFormat="1" applyFont="1" applyFill="1" applyBorder="1"/>
    <xf numFmtId="0" fontId="10" fillId="10" borderId="34" xfId="0" applyNumberFormat="1" applyFont="1" applyFill="1" applyBorder="1" applyAlignment="1">
      <alignment horizontal="right"/>
    </xf>
    <xf numFmtId="0" fontId="10" fillId="10" borderId="12" xfId="0" applyNumberFormat="1" applyFont="1" applyFill="1" applyBorder="1" applyAlignment="1">
      <alignment horizontal="right"/>
    </xf>
    <xf numFmtId="0" fontId="10" fillId="10" borderId="14" xfId="0" applyNumberFormat="1" applyFont="1" applyFill="1" applyBorder="1" applyAlignment="1">
      <alignment horizontal="right"/>
    </xf>
    <xf numFmtId="37" fontId="10" fillId="10" borderId="34" xfId="0" applyNumberFormat="1" applyFont="1" applyFill="1" applyBorder="1"/>
    <xf numFmtId="0" fontId="10" fillId="10" borderId="35" xfId="0" applyNumberFormat="1" applyFont="1" applyFill="1" applyBorder="1" applyAlignment="1">
      <alignment horizontal="right"/>
    </xf>
    <xf numFmtId="0" fontId="10" fillId="10" borderId="26" xfId="0" applyNumberFormat="1" applyFont="1" applyFill="1" applyBorder="1" applyAlignment="1">
      <alignment horizontal="right"/>
    </xf>
    <xf numFmtId="37" fontId="13" fillId="10" borderId="34" xfId="0" applyNumberFormat="1" applyFont="1" applyFill="1" applyBorder="1"/>
    <xf numFmtId="37" fontId="13" fillId="10" borderId="12" xfId="0" applyNumberFormat="1" applyFont="1" applyFill="1" applyBorder="1"/>
    <xf numFmtId="0" fontId="13" fillId="10" borderId="36" xfId="0" applyNumberFormat="1" applyFont="1" applyFill="1" applyBorder="1" applyAlignment="1">
      <alignment horizontal="right"/>
    </xf>
    <xf numFmtId="0" fontId="13" fillId="10" borderId="27" xfId="0" applyNumberFormat="1" applyFont="1" applyFill="1" applyBorder="1" applyAlignment="1">
      <alignment horizontal="right"/>
    </xf>
    <xf numFmtId="0" fontId="13" fillId="10" borderId="18" xfId="0" applyNumberFormat="1" applyFont="1" applyFill="1" applyBorder="1" applyAlignment="1">
      <alignment horizontal="right"/>
    </xf>
    <xf numFmtId="39" fontId="5" fillId="15" borderId="1" xfId="0" applyNumberFormat="1" applyFont="1" applyFill="1" applyBorder="1"/>
    <xf numFmtId="39" fontId="5" fillId="14" borderId="1" xfId="0" applyNumberFormat="1" applyFont="1" applyFill="1" applyBorder="1"/>
    <xf numFmtId="164" fontId="23" fillId="12" borderId="15" xfId="0" applyNumberFormat="1" applyFont="1" applyFill="1" applyBorder="1"/>
    <xf numFmtId="39" fontId="23" fillId="12" borderId="15" xfId="0" applyNumberFormat="1" applyFont="1" applyFill="1" applyBorder="1"/>
    <xf numFmtId="164" fontId="34" fillId="12" borderId="15" xfId="0" applyNumberFormat="1" applyFont="1" applyFill="1" applyBorder="1"/>
    <xf numFmtId="164" fontId="34" fillId="12" borderId="18" xfId="0" applyNumberFormat="1" applyFont="1" applyFill="1" applyBorder="1"/>
    <xf numFmtId="0" fontId="5" fillId="10" borderId="14" xfId="0" applyNumberFormat="1" applyFont="1" applyFill="1" applyBorder="1" applyAlignment="1">
      <alignment horizontal="right"/>
    </xf>
    <xf numFmtId="164" fontId="29" fillId="11" borderId="20" xfId="0" applyNumberFormat="1" applyFont="1" applyFill="1" applyBorder="1"/>
    <xf numFmtId="0" fontId="0" fillId="11" borderId="8" xfId="0" applyFill="1" applyBorder="1" applyAlignment="1">
      <alignment horizontal="centerContinuous" vertical="center"/>
    </xf>
    <xf numFmtId="0" fontId="0" fillId="11" borderId="9" xfId="0" applyFill="1" applyBorder="1" applyAlignment="1">
      <alignment horizontal="centerContinuous" vertical="center"/>
    </xf>
    <xf numFmtId="164" fontId="29" fillId="11" borderId="41" xfId="0" applyNumberFormat="1" applyFont="1" applyFill="1" applyBorder="1"/>
    <xf numFmtId="164" fontId="24" fillId="12" borderId="24" xfId="0" applyNumberFormat="1" applyFont="1" applyFill="1" applyBorder="1"/>
    <xf numFmtId="172" fontId="22" fillId="10" borderId="20" xfId="0" applyNumberFormat="1" applyFont="1" applyFill="1" applyBorder="1" applyAlignment="1">
      <alignment horizontal="centerContinuous"/>
    </xf>
    <xf numFmtId="17" fontId="16" fillId="10" borderId="15" xfId="0" applyNumberFormat="1" applyFont="1" applyFill="1" applyBorder="1" applyAlignment="1">
      <alignment horizontal="centerContinuous"/>
    </xf>
    <xf numFmtId="0" fontId="17" fillId="10" borderId="15" xfId="0" applyNumberFormat="1" applyFont="1" applyFill="1" applyBorder="1" applyAlignment="1">
      <alignment horizontal="centerContinuous"/>
    </xf>
    <xf numFmtId="0" fontId="18" fillId="10" borderId="15" xfId="0" applyNumberFormat="1" applyFont="1" applyFill="1" applyBorder="1" applyAlignment="1">
      <alignment horizontal="centerContinuous"/>
    </xf>
    <xf numFmtId="0" fontId="16" fillId="10" borderId="15" xfId="0" applyNumberFormat="1" applyFont="1" applyFill="1" applyBorder="1" applyAlignment="1">
      <alignment horizontal="centerContinuous"/>
    </xf>
    <xf numFmtId="0" fontId="17" fillId="10" borderId="18" xfId="0" applyNumberFormat="1" applyFont="1" applyFill="1" applyBorder="1" applyAlignment="1">
      <alignment horizontal="centerContinuous"/>
    </xf>
    <xf numFmtId="164" fontId="28" fillId="10" borderId="19" xfId="0" applyNumberFormat="1" applyFont="1" applyFill="1" applyBorder="1"/>
    <xf numFmtId="164" fontId="32" fillId="15" borderId="7" xfId="0" applyNumberFormat="1" applyFont="1" applyFill="1" applyBorder="1" applyAlignment="1">
      <alignment horizontal="left"/>
    </xf>
    <xf numFmtId="164" fontId="32" fillId="15" borderId="17" xfId="0" applyNumberFormat="1" applyFont="1" applyFill="1" applyBorder="1"/>
    <xf numFmtId="0" fontId="32" fillId="18" borderId="10" xfId="0" applyFont="1" applyFill="1" applyBorder="1"/>
    <xf numFmtId="0" fontId="32" fillId="18" borderId="11" xfId="0" applyFont="1" applyFill="1" applyBorder="1"/>
    <xf numFmtId="0" fontId="32" fillId="18" borderId="7" xfId="0" applyFont="1" applyFill="1" applyBorder="1"/>
    <xf numFmtId="164" fontId="32" fillId="15" borderId="7" xfId="0" applyNumberFormat="1" applyFont="1" applyFill="1" applyBorder="1"/>
    <xf numFmtId="164" fontId="33" fillId="15" borderId="10" xfId="0" applyNumberFormat="1" applyFont="1" applyFill="1" applyBorder="1"/>
    <xf numFmtId="39" fontId="34" fillId="15" borderId="10" xfId="0" applyNumberFormat="1" applyFont="1" applyFill="1" applyBorder="1"/>
    <xf numFmtId="39" fontId="34" fillId="15" borderId="11" xfId="0" applyNumberFormat="1" applyFont="1" applyFill="1" applyBorder="1"/>
    <xf numFmtId="164" fontId="33" fillId="15" borderId="0" xfId="0" applyNumberFormat="1" applyFont="1" applyFill="1" applyBorder="1"/>
    <xf numFmtId="39" fontId="34" fillId="15" borderId="0" xfId="0" applyNumberFormat="1" applyFont="1" applyFill="1" applyBorder="1"/>
    <xf numFmtId="0" fontId="32" fillId="18" borderId="15" xfId="0" applyFont="1" applyFill="1" applyBorder="1"/>
    <xf numFmtId="0" fontId="32" fillId="18" borderId="18" xfId="0" applyFont="1" applyFill="1" applyBorder="1"/>
    <xf numFmtId="0" fontId="34" fillId="18" borderId="10" xfId="0" applyFont="1" applyFill="1" applyBorder="1"/>
    <xf numFmtId="0" fontId="34" fillId="18" borderId="11" xfId="0" applyFont="1" applyFill="1" applyBorder="1"/>
    <xf numFmtId="164" fontId="12" fillId="15" borderId="0" xfId="0" applyNumberFormat="1" applyFont="1" applyFill="1" applyBorder="1"/>
    <xf numFmtId="39" fontId="6" fillId="15" borderId="0" xfId="0" applyNumberFormat="1" applyFont="1" applyFill="1" applyBorder="1"/>
    <xf numFmtId="164" fontId="12" fillId="15" borderId="10" xfId="0" applyNumberFormat="1" applyFont="1" applyFill="1" applyBorder="1"/>
    <xf numFmtId="39" fontId="6" fillId="15" borderId="10" xfId="0" applyNumberFormat="1" applyFont="1" applyFill="1" applyBorder="1"/>
    <xf numFmtId="39" fontId="6" fillId="15" borderId="11" xfId="0" applyNumberFormat="1" applyFont="1" applyFill="1" applyBorder="1"/>
    <xf numFmtId="0" fontId="6" fillId="15" borderId="0" xfId="0" applyNumberFormat="1" applyFont="1" applyFill="1" applyBorder="1"/>
    <xf numFmtId="0" fontId="6" fillId="15" borderId="10" xfId="0" applyNumberFormat="1" applyFont="1" applyFill="1" applyBorder="1"/>
    <xf numFmtId="0" fontId="6" fillId="15" borderId="11" xfId="0" applyNumberFormat="1" applyFont="1" applyFill="1" applyBorder="1"/>
    <xf numFmtId="164" fontId="24" fillId="15" borderId="0" xfId="0" applyNumberFormat="1" applyFont="1" applyFill="1" applyBorder="1"/>
    <xf numFmtId="39" fontId="23" fillId="15" borderId="0" xfId="0" applyNumberFormat="1" applyFont="1" applyFill="1" applyBorder="1"/>
    <xf numFmtId="0" fontId="34" fillId="15" borderId="0" xfId="0" applyNumberFormat="1" applyFont="1" applyFill="1" applyBorder="1"/>
    <xf numFmtId="164" fontId="6" fillId="15" borderId="10" xfId="0" applyNumberFormat="1" applyFont="1" applyFill="1" applyBorder="1"/>
    <xf numFmtId="39" fontId="12" fillId="15" borderId="10" xfId="0" applyNumberFormat="1" applyFont="1" applyFill="1" applyBorder="1"/>
    <xf numFmtId="164" fontId="34" fillId="15" borderId="10" xfId="0" applyNumberFormat="1" applyFont="1" applyFill="1" applyBorder="1"/>
    <xf numFmtId="167" fontId="3" fillId="18" borderId="39" xfId="0" applyNumberFormat="1" applyFont="1" applyFill="1" applyBorder="1"/>
    <xf numFmtId="167" fontId="3" fillId="19" borderId="39" xfId="0" applyNumberFormat="1" applyFont="1" applyFill="1" applyBorder="1"/>
    <xf numFmtId="167" fontId="3" fillId="19" borderId="39" xfId="0" applyNumberFormat="1" applyFont="1" applyFill="1" applyBorder="1" applyAlignment="1">
      <alignment horizontal="right"/>
    </xf>
    <xf numFmtId="167" fontId="3" fillId="19" borderId="40" xfId="0" applyNumberFormat="1" applyFont="1" applyFill="1" applyBorder="1"/>
    <xf numFmtId="0" fontId="32" fillId="0" borderId="7" xfId="0" applyFont="1" applyBorder="1"/>
    <xf numFmtId="164" fontId="28" fillId="11" borderId="19" xfId="0" applyNumberFormat="1" applyFont="1" applyFill="1" applyBorder="1"/>
    <xf numFmtId="164" fontId="28" fillId="10" borderId="19" xfId="0" applyNumberFormat="1" applyFont="1" applyFill="1" applyBorder="1" applyAlignment="1">
      <alignment horizontal="left" vertical="center"/>
    </xf>
    <xf numFmtId="0" fontId="10" fillId="10" borderId="42" xfId="0" applyNumberFormat="1" applyFont="1" applyFill="1" applyBorder="1" applyAlignment="1">
      <alignment horizontal="right"/>
    </xf>
    <xf numFmtId="39" fontId="35" fillId="15" borderId="0" xfId="0" applyNumberFormat="1" applyFont="1" applyFill="1" applyBorder="1"/>
    <xf numFmtId="167" fontId="3" fillId="3" borderId="2" xfId="0" applyNumberFormat="1" applyFont="1" applyFill="1" applyBorder="1" applyAlignment="1">
      <alignment horizontal="right"/>
    </xf>
    <xf numFmtId="164" fontId="5" fillId="14" borderId="13" xfId="0" applyNumberFormat="1" applyFont="1" applyFill="1" applyBorder="1"/>
    <xf numFmtId="39" fontId="5" fillId="14" borderId="35" xfId="0" applyNumberFormat="1" applyFont="1" applyFill="1" applyBorder="1"/>
    <xf numFmtId="0" fontId="34" fillId="15" borderId="43" xfId="0" applyNumberFormat="1" applyFont="1" applyFill="1" applyBorder="1"/>
    <xf numFmtId="39" fontId="34" fillId="15" borderId="43" xfId="0" applyNumberFormat="1" applyFont="1" applyFill="1" applyBorder="1"/>
    <xf numFmtId="0" fontId="10" fillId="10" borderId="43" xfId="0" applyNumberFormat="1" applyFont="1" applyFill="1" applyBorder="1" applyAlignment="1">
      <alignment horizontal="right"/>
    </xf>
    <xf numFmtId="167" fontId="13" fillId="18" borderId="30" xfId="0" applyNumberFormat="1" applyFont="1" applyFill="1" applyBorder="1" applyAlignment="1">
      <alignment horizontal="right"/>
    </xf>
    <xf numFmtId="167" fontId="13" fillId="17" borderId="31" xfId="0" applyNumberFormat="1" applyFont="1" applyFill="1" applyBorder="1" applyAlignment="1">
      <alignment horizontal="right"/>
    </xf>
    <xf numFmtId="167" fontId="13" fillId="17" borderId="3" xfId="0" applyNumberFormat="1" applyFont="1" applyFill="1" applyBorder="1" applyAlignment="1">
      <alignment horizontal="right"/>
    </xf>
    <xf numFmtId="167" fontId="13" fillId="17" borderId="4" xfId="0" applyNumberFormat="1" applyFont="1" applyFill="1" applyBorder="1" applyAlignment="1">
      <alignment horizontal="right"/>
    </xf>
    <xf numFmtId="171" fontId="13" fillId="18" borderId="32" xfId="0" applyNumberFormat="1" applyFont="1" applyFill="1" applyBorder="1" applyAlignment="1">
      <alignment horizontal="right"/>
    </xf>
    <xf numFmtId="171" fontId="13" fillId="18" borderId="5" xfId="0" applyNumberFormat="1" applyFont="1" applyFill="1" applyBorder="1" applyAlignment="1">
      <alignment horizontal="right"/>
    </xf>
    <xf numFmtId="171" fontId="13" fillId="18" borderId="6" xfId="0" applyNumberFormat="1" applyFont="1" applyFill="1" applyBorder="1" applyAlignment="1">
      <alignment horizontal="right"/>
    </xf>
    <xf numFmtId="164" fontId="40" fillId="18" borderId="0" xfId="0" applyNumberFormat="1" applyFont="1" applyFill="1" applyBorder="1"/>
    <xf numFmtId="37" fontId="5" fillId="10" borderId="43" xfId="0" applyNumberFormat="1" applyFont="1" applyFill="1" applyBorder="1"/>
    <xf numFmtId="0" fontId="15" fillId="10" borderId="43" xfId="0" applyNumberFormat="1" applyFont="1" applyFill="1" applyBorder="1" applyAlignment="1">
      <alignment horizontal="centerContinuous" vertical="center"/>
    </xf>
    <xf numFmtId="0" fontId="5" fillId="10" borderId="43" xfId="0" applyNumberFormat="1" applyFont="1" applyFill="1" applyBorder="1" applyAlignment="1">
      <alignment horizontal="right"/>
    </xf>
    <xf numFmtId="39" fontId="6" fillId="15" borderId="43" xfId="0" applyNumberFormat="1" applyFont="1" applyFill="1" applyBorder="1"/>
    <xf numFmtId="37" fontId="10" fillId="10" borderId="43" xfId="0" applyNumberFormat="1" applyFont="1" applyFill="1" applyBorder="1"/>
    <xf numFmtId="39" fontId="5" fillId="2" borderId="42" xfId="0" applyNumberFormat="1" applyFont="1" applyFill="1" applyBorder="1"/>
    <xf numFmtId="0" fontId="6" fillId="15" borderId="43" xfId="0" applyNumberFormat="1" applyFont="1" applyFill="1" applyBorder="1"/>
    <xf numFmtId="37" fontId="13" fillId="10" borderId="43" xfId="0" applyNumberFormat="1" applyFont="1" applyFill="1" applyBorder="1"/>
    <xf numFmtId="167" fontId="3" fillId="17" borderId="39" xfId="0" applyNumberFormat="1" applyFont="1" applyFill="1" applyBorder="1" applyAlignment="1">
      <alignment horizontal="right"/>
    </xf>
    <xf numFmtId="167" fontId="3" fillId="17" borderId="39" xfId="0" applyNumberFormat="1" applyFont="1" applyFill="1" applyBorder="1"/>
    <xf numFmtId="167" fontId="3" fillId="17" borderId="40" xfId="0" applyNumberFormat="1" applyFont="1" applyFill="1" applyBorder="1"/>
    <xf numFmtId="165" fontId="5" fillId="5" borderId="44" xfId="0" applyNumberFormat="1" applyFont="1" applyFill="1" applyBorder="1" applyAlignment="1">
      <alignment horizontal="right"/>
    </xf>
    <xf numFmtId="39" fontId="5" fillId="5" borderId="45" xfId="0" applyNumberFormat="1" applyFont="1" applyFill="1" applyBorder="1"/>
    <xf numFmtId="164" fontId="32" fillId="15" borderId="20" xfId="0" applyNumberFormat="1" applyFont="1" applyFill="1" applyBorder="1"/>
    <xf numFmtId="39" fontId="5" fillId="14" borderId="33" xfId="0" applyNumberFormat="1" applyFont="1" applyFill="1" applyBorder="1"/>
    <xf numFmtId="164" fontId="12" fillId="15" borderId="15" xfId="0" applyNumberFormat="1" applyFont="1" applyFill="1" applyBorder="1"/>
    <xf numFmtId="39" fontId="6" fillId="15" borderId="15" xfId="0" applyNumberFormat="1" applyFont="1" applyFill="1" applyBorder="1"/>
    <xf numFmtId="39" fontId="6" fillId="15" borderId="18" xfId="0" applyNumberFormat="1" applyFont="1" applyFill="1" applyBorder="1"/>
    <xf numFmtId="0" fontId="5" fillId="10" borderId="47" xfId="0" applyNumberFormat="1" applyFont="1" applyFill="1" applyBorder="1" applyAlignment="1">
      <alignment horizontal="right"/>
    </xf>
    <xf numFmtId="0" fontId="32" fillId="18" borderId="0" xfId="0" applyFont="1" applyFill="1" applyBorder="1"/>
    <xf numFmtId="0" fontId="32" fillId="18" borderId="43" xfId="0" applyFont="1" applyFill="1" applyBorder="1"/>
    <xf numFmtId="39" fontId="10" fillId="15" borderId="51" xfId="0" applyNumberFormat="1" applyFont="1" applyFill="1" applyBorder="1"/>
    <xf numFmtId="39" fontId="10" fillId="15" borderId="52" xfId="0" applyNumberFormat="1" applyFont="1" applyFill="1" applyBorder="1"/>
    <xf numFmtId="39" fontId="5" fillId="15" borderId="51" xfId="0" applyNumberFormat="1" applyFont="1" applyFill="1" applyBorder="1"/>
    <xf numFmtId="39" fontId="5" fillId="15" borderId="52" xfId="0" applyNumberFormat="1" applyFont="1" applyFill="1" applyBorder="1"/>
    <xf numFmtId="39" fontId="35" fillId="14" borderId="51" xfId="0" applyNumberFormat="1" applyFont="1" applyFill="1" applyBorder="1"/>
    <xf numFmtId="39" fontId="35" fillId="15" borderId="51" xfId="0" applyNumberFormat="1" applyFont="1" applyFill="1" applyBorder="1"/>
    <xf numFmtId="39" fontId="36" fillId="14" borderId="51" xfId="0" applyNumberFormat="1" applyFont="1" applyFill="1" applyBorder="1"/>
    <xf numFmtId="39" fontId="36" fillId="14" borderId="52" xfId="0" applyNumberFormat="1" applyFont="1" applyFill="1" applyBorder="1"/>
    <xf numFmtId="39" fontId="36" fillId="15" borderId="51" xfId="0" applyNumberFormat="1" applyFont="1" applyFill="1" applyBorder="1"/>
    <xf numFmtId="39" fontId="10" fillId="14" borderId="51" xfId="0" applyNumberFormat="1" applyFont="1" applyFill="1" applyBorder="1"/>
    <xf numFmtId="39" fontId="5" fillId="14" borderId="51" xfId="0" applyNumberFormat="1" applyFont="1" applyFill="1" applyBorder="1"/>
    <xf numFmtId="39" fontId="5" fillId="14" borderId="52" xfId="0" applyNumberFormat="1" applyFont="1" applyFill="1" applyBorder="1"/>
    <xf numFmtId="39" fontId="5" fillId="14" borderId="53" xfId="0" applyNumberFormat="1" applyFont="1" applyFill="1" applyBorder="1"/>
    <xf numFmtId="39" fontId="5" fillId="16" borderId="53" xfId="0" applyNumberFormat="1" applyFont="1" applyFill="1" applyBorder="1"/>
    <xf numFmtId="39" fontId="36" fillId="14" borderId="53" xfId="0" applyNumberFormat="1" applyFont="1" applyFill="1" applyBorder="1"/>
    <xf numFmtId="164" fontId="35" fillId="15" borderId="54" xfId="0" applyNumberFormat="1" applyFont="1" applyFill="1" applyBorder="1"/>
    <xf numFmtId="39" fontId="35" fillId="15" borderId="55" xfId="0" applyNumberFormat="1" applyFont="1" applyFill="1" applyBorder="1"/>
    <xf numFmtId="39" fontId="35" fillId="15" borderId="56" xfId="0" applyNumberFormat="1" applyFont="1" applyFill="1" applyBorder="1"/>
    <xf numFmtId="39" fontId="5" fillId="5" borderId="53" xfId="0" applyNumberFormat="1" applyFont="1" applyFill="1" applyBorder="1"/>
    <xf numFmtId="39" fontId="5" fillId="5" borderId="37" xfId="0" applyNumberFormat="1" applyFont="1" applyFill="1" applyBorder="1"/>
    <xf numFmtId="39" fontId="14" fillId="17" borderId="53" xfId="0" applyNumberFormat="1" applyFont="1" applyFill="1" applyBorder="1"/>
    <xf numFmtId="164" fontId="28" fillId="11" borderId="46" xfId="0" applyNumberFormat="1" applyFont="1" applyFill="1" applyBorder="1"/>
    <xf numFmtId="164" fontId="28" fillId="11" borderId="48" xfId="0" applyNumberFormat="1" applyFont="1" applyFill="1" applyBorder="1"/>
    <xf numFmtId="167" fontId="4" fillId="15" borderId="57" xfId="0" applyNumberFormat="1" applyFont="1" applyFill="1" applyBorder="1" applyAlignment="1">
      <alignment horizontal="right"/>
    </xf>
    <xf numFmtId="167" fontId="4" fillId="15" borderId="58" xfId="0" applyNumberFormat="1" applyFont="1" applyFill="1" applyBorder="1" applyAlignment="1">
      <alignment horizontal="right"/>
    </xf>
    <xf numFmtId="0" fontId="4" fillId="12" borderId="59" xfId="0" applyNumberFormat="1" applyFont="1" applyFill="1" applyBorder="1" applyAlignment="1">
      <alignment horizontal="right"/>
    </xf>
    <xf numFmtId="164" fontId="29" fillId="11" borderId="48" xfId="0" applyNumberFormat="1" applyFont="1" applyFill="1" applyBorder="1"/>
    <xf numFmtId="39" fontId="5" fillId="2" borderId="61" xfId="0" applyNumberFormat="1" applyFont="1" applyFill="1" applyBorder="1"/>
    <xf numFmtId="39" fontId="5" fillId="2" borderId="62" xfId="0" applyNumberFormat="1" applyFont="1" applyFill="1" applyBorder="1"/>
    <xf numFmtId="164" fontId="29" fillId="10" borderId="63" xfId="0" applyNumberFormat="1" applyFont="1" applyFill="1" applyBorder="1"/>
    <xf numFmtId="37" fontId="10" fillId="10" borderId="64" xfId="0" applyNumberFormat="1" applyFont="1" applyFill="1" applyBorder="1"/>
    <xf numFmtId="170" fontId="5" fillId="5" borderId="65" xfId="0" applyNumberFormat="1" applyFont="1" applyFill="1" applyBorder="1" applyAlignment="1">
      <alignment horizontal="right"/>
    </xf>
    <xf numFmtId="4" fontId="5" fillId="15" borderId="65" xfId="0" applyNumberFormat="1" applyFont="1" applyFill="1" applyBorder="1"/>
    <xf numFmtId="4" fontId="5" fillId="14" borderId="65" xfId="0" applyNumberFormat="1" applyFont="1" applyFill="1" applyBorder="1"/>
    <xf numFmtId="170" fontId="5" fillId="14" borderId="65" xfId="0" applyNumberFormat="1" applyFont="1" applyFill="1" applyBorder="1"/>
    <xf numFmtId="164" fontId="33" fillId="15" borderId="66" xfId="0" applyNumberFormat="1" applyFont="1" applyFill="1" applyBorder="1"/>
    <xf numFmtId="39" fontId="34" fillId="15" borderId="66" xfId="0" applyNumberFormat="1" applyFont="1" applyFill="1" applyBorder="1"/>
    <xf numFmtId="39" fontId="34" fillId="15" borderId="67" xfId="0" applyNumberFormat="1" applyFont="1" applyFill="1" applyBorder="1"/>
    <xf numFmtId="167" fontId="4" fillId="15" borderId="68" xfId="0" applyNumberFormat="1" applyFont="1" applyFill="1" applyBorder="1" applyAlignment="1">
      <alignment horizontal="right"/>
    </xf>
    <xf numFmtId="165" fontId="5" fillId="5" borderId="65" xfId="0" applyNumberFormat="1" applyFont="1" applyFill="1" applyBorder="1" applyAlignment="1">
      <alignment horizontal="right"/>
    </xf>
    <xf numFmtId="2" fontId="5" fillId="2" borderId="65" xfId="0" applyNumberFormat="1" applyFont="1" applyFill="1" applyBorder="1"/>
    <xf numFmtId="10" fontId="5" fillId="5" borderId="65" xfId="0" applyNumberFormat="1" applyFont="1" applyFill="1" applyBorder="1" applyAlignment="1">
      <alignment horizontal="right"/>
    </xf>
    <xf numFmtId="10" fontId="5" fillId="15" borderId="65" xfId="0" applyNumberFormat="1" applyFont="1" applyFill="1" applyBorder="1" applyAlignment="1">
      <alignment horizontal="right"/>
    </xf>
    <xf numFmtId="165" fontId="5" fillId="14" borderId="65" xfId="0" applyNumberFormat="1" applyFont="1" applyFill="1" applyBorder="1"/>
    <xf numFmtId="165" fontId="5" fillId="15" borderId="65" xfId="0" applyNumberFormat="1" applyFont="1" applyFill="1" applyBorder="1"/>
    <xf numFmtId="164" fontId="5" fillId="14" borderId="65" xfId="0" applyNumberFormat="1" applyFont="1" applyFill="1" applyBorder="1"/>
    <xf numFmtId="0" fontId="32" fillId="18" borderId="69" xfId="3" applyFont="1" applyFill="1" applyBorder="1" applyAlignment="1" applyProtection="1"/>
    <xf numFmtId="164" fontId="34" fillId="15" borderId="66" xfId="0" applyNumberFormat="1" applyFont="1" applyFill="1" applyBorder="1"/>
    <xf numFmtId="164" fontId="5" fillId="5" borderId="65" xfId="0" applyNumberFormat="1" applyFont="1" applyFill="1" applyBorder="1" applyAlignment="1">
      <alignment horizontal="right"/>
    </xf>
    <xf numFmtId="164" fontId="32" fillId="15" borderId="69" xfId="3" applyNumberFormat="1" applyFont="1" applyFill="1" applyBorder="1" applyAlignment="1" applyProtection="1"/>
    <xf numFmtId="2" fontId="5" fillId="15" borderId="65" xfId="0" applyNumberFormat="1" applyFont="1" applyFill="1" applyBorder="1"/>
    <xf numFmtId="165" fontId="36" fillId="15" borderId="65" xfId="0" applyNumberFormat="1" applyFont="1" applyFill="1" applyBorder="1"/>
    <xf numFmtId="165" fontId="35" fillId="15" borderId="65" xfId="0" applyNumberFormat="1" applyFont="1" applyFill="1" applyBorder="1"/>
    <xf numFmtId="164" fontId="6" fillId="15" borderId="66" xfId="0" applyNumberFormat="1" applyFont="1" applyFill="1" applyBorder="1"/>
    <xf numFmtId="39" fontId="6" fillId="15" borderId="66" xfId="0" applyNumberFormat="1" applyFont="1" applyFill="1" applyBorder="1"/>
    <xf numFmtId="39" fontId="12" fillId="15" borderId="66" xfId="0" applyNumberFormat="1" applyFont="1" applyFill="1" applyBorder="1"/>
    <xf numFmtId="39" fontId="6" fillId="15" borderId="67" xfId="0" applyNumberFormat="1" applyFont="1" applyFill="1" applyBorder="1"/>
    <xf numFmtId="164" fontId="5" fillId="5" borderId="65" xfId="0" applyNumberFormat="1" applyFont="1" applyFill="1" applyBorder="1"/>
    <xf numFmtId="10" fontId="36" fillId="15" borderId="65" xfId="0" applyNumberFormat="1" applyFont="1" applyFill="1" applyBorder="1"/>
    <xf numFmtId="164" fontId="5" fillId="15" borderId="65" xfId="0" applyNumberFormat="1" applyFont="1" applyFill="1" applyBorder="1"/>
    <xf numFmtId="2" fontId="5" fillId="14" borderId="65" xfId="0" applyNumberFormat="1" applyFont="1" applyFill="1" applyBorder="1"/>
    <xf numFmtId="10" fontId="10" fillId="15" borderId="65" xfId="0" applyNumberFormat="1" applyFont="1" applyFill="1" applyBorder="1"/>
    <xf numFmtId="168" fontId="14" fillId="15" borderId="65" xfId="0" applyNumberFormat="1" applyFont="1" applyFill="1" applyBorder="1"/>
    <xf numFmtId="10" fontId="10" fillId="14" borderId="65" xfId="0" applyNumberFormat="1" applyFont="1" applyFill="1" applyBorder="1"/>
    <xf numFmtId="168" fontId="14" fillId="14" borderId="65" xfId="0" applyNumberFormat="1" applyFont="1" applyFill="1" applyBorder="1"/>
    <xf numFmtId="0" fontId="32" fillId="18" borderId="69" xfId="0" applyFont="1" applyFill="1" applyBorder="1"/>
    <xf numFmtId="165" fontId="5" fillId="5" borderId="65" xfId="0" applyNumberFormat="1" applyFont="1" applyFill="1" applyBorder="1"/>
    <xf numFmtId="2" fontId="10" fillId="14" borderId="65" xfId="0" applyNumberFormat="1" applyFont="1" applyFill="1" applyBorder="1"/>
    <xf numFmtId="169" fontId="5" fillId="14" borderId="65" xfId="0" applyNumberFormat="1" applyFont="1" applyFill="1" applyBorder="1"/>
    <xf numFmtId="169" fontId="35" fillId="15" borderId="65" xfId="4" applyNumberFormat="1" applyFont="1" applyFill="1" applyBorder="1"/>
    <xf numFmtId="169" fontId="35" fillId="14" borderId="65" xfId="4" applyNumberFormat="1" applyFont="1" applyFill="1" applyBorder="1"/>
    <xf numFmtId="169" fontId="36" fillId="15" borderId="65" xfId="4" applyNumberFormat="1" applyFont="1" applyFill="1" applyBorder="1"/>
    <xf numFmtId="169" fontId="36" fillId="14" borderId="65" xfId="4" applyNumberFormat="1" applyFont="1" applyFill="1" applyBorder="1"/>
    <xf numFmtId="169" fontId="10" fillId="15" borderId="65" xfId="4" applyNumberFormat="1" applyFont="1" applyFill="1" applyBorder="1"/>
    <xf numFmtId="165" fontId="36" fillId="14" borderId="65" xfId="0" applyNumberFormat="1" applyFont="1" applyFill="1" applyBorder="1"/>
    <xf numFmtId="164" fontId="10" fillId="15" borderId="65" xfId="0" applyNumberFormat="1" applyFont="1" applyFill="1" applyBorder="1"/>
    <xf numFmtId="39" fontId="5" fillId="14" borderId="70" xfId="0" applyNumberFormat="1" applyFont="1" applyFill="1" applyBorder="1"/>
    <xf numFmtId="39" fontId="5" fillId="14" borderId="71" xfId="0" applyNumberFormat="1" applyFont="1" applyFill="1" applyBorder="1"/>
    <xf numFmtId="2" fontId="10" fillId="15" borderId="65" xfId="0" applyNumberFormat="1" applyFont="1" applyFill="1" applyBorder="1"/>
    <xf numFmtId="169" fontId="5" fillId="15" borderId="65" xfId="4" applyNumberFormat="1" applyFont="1" applyFill="1" applyBorder="1"/>
    <xf numFmtId="164" fontId="5" fillId="2" borderId="65" xfId="0" applyNumberFormat="1" applyFont="1" applyFill="1" applyBorder="1"/>
    <xf numFmtId="166" fontId="5" fillId="5" borderId="65" xfId="0" applyNumberFormat="1" applyFont="1" applyFill="1" applyBorder="1" applyAlignment="1">
      <alignment horizontal="right"/>
    </xf>
    <xf numFmtId="166" fontId="5" fillId="2" borderId="65" xfId="0" applyNumberFormat="1" applyFont="1" applyFill="1" applyBorder="1"/>
    <xf numFmtId="2" fontId="5" fillId="5" borderId="65" xfId="0" applyNumberFormat="1" applyFont="1" applyFill="1" applyBorder="1"/>
    <xf numFmtId="166" fontId="5" fillId="15" borderId="65" xfId="0" applyNumberFormat="1" applyFont="1" applyFill="1" applyBorder="1"/>
    <xf numFmtId="166" fontId="5" fillId="14" borderId="65" xfId="0" applyNumberFormat="1" applyFont="1" applyFill="1" applyBorder="1"/>
    <xf numFmtId="169" fontId="5" fillId="16" borderId="65" xfId="0" applyNumberFormat="1" applyFont="1" applyFill="1" applyBorder="1"/>
    <xf numFmtId="169" fontId="36" fillId="14" borderId="65" xfId="0" applyNumberFormat="1" applyFont="1" applyFill="1" applyBorder="1"/>
    <xf numFmtId="0" fontId="37" fillId="11" borderId="72" xfId="0" applyFont="1" applyFill="1" applyBorder="1" applyAlignment="1">
      <alignment horizontal="left"/>
    </xf>
    <xf numFmtId="0" fontId="37" fillId="11" borderId="49" xfId="0" applyFont="1" applyFill="1" applyBorder="1" applyAlignment="1">
      <alignment horizontal="center"/>
    </xf>
    <xf numFmtId="0" fontId="37" fillId="11" borderId="50" xfId="0" applyFont="1" applyFill="1" applyBorder="1" applyAlignment="1">
      <alignment horizontal="center"/>
    </xf>
    <xf numFmtId="167" fontId="3" fillId="17" borderId="49" xfId="0" applyNumberFormat="1" applyFont="1" applyFill="1" applyBorder="1"/>
    <xf numFmtId="167" fontId="3" fillId="17" borderId="49" xfId="0" applyNumberFormat="1" applyFont="1" applyFill="1" applyBorder="1" applyAlignment="1">
      <alignment horizontal="right"/>
    </xf>
    <xf numFmtId="167" fontId="3" fillId="17" borderId="50" xfId="0" applyNumberFormat="1" applyFont="1" applyFill="1" applyBorder="1"/>
    <xf numFmtId="164" fontId="29" fillId="11" borderId="46" xfId="0" applyNumberFormat="1" applyFont="1" applyFill="1" applyBorder="1"/>
    <xf numFmtId="167" fontId="3" fillId="18" borderId="49" xfId="0" applyNumberFormat="1" applyFont="1" applyFill="1" applyBorder="1"/>
    <xf numFmtId="167" fontId="3" fillId="18" borderId="49" xfId="0" applyNumberFormat="1" applyFont="1" applyFill="1" applyBorder="1" applyAlignment="1">
      <alignment horizontal="right"/>
    </xf>
    <xf numFmtId="167" fontId="3" fillId="18" borderId="50" xfId="0" applyNumberFormat="1" applyFont="1" applyFill="1" applyBorder="1"/>
    <xf numFmtId="167" fontId="38" fillId="15" borderId="49" xfId="0" applyNumberFormat="1" applyFont="1" applyFill="1" applyBorder="1" applyAlignment="1">
      <alignment horizontal="right"/>
    </xf>
    <xf numFmtId="167" fontId="38" fillId="14" borderId="49" xfId="0" applyNumberFormat="1" applyFont="1" applyFill="1" applyBorder="1" applyAlignment="1">
      <alignment horizontal="right"/>
    </xf>
    <xf numFmtId="164" fontId="29" fillId="11" borderId="72" xfId="0" applyNumberFormat="1" applyFont="1" applyFill="1" applyBorder="1"/>
    <xf numFmtId="167" fontId="3" fillId="17" borderId="49" xfId="0" quotePrefix="1" applyNumberFormat="1" applyFont="1" applyFill="1" applyBorder="1"/>
    <xf numFmtId="167" fontId="3" fillId="19" borderId="49" xfId="0" applyNumberFormat="1" applyFont="1" applyFill="1" applyBorder="1"/>
    <xf numFmtId="167" fontId="3" fillId="19" borderId="49" xfId="0" applyNumberFormat="1" applyFont="1" applyFill="1" applyBorder="1" applyAlignment="1">
      <alignment horizontal="right"/>
    </xf>
    <xf numFmtId="167" fontId="3" fillId="19" borderId="50" xfId="0" applyNumberFormat="1" applyFont="1" applyFill="1" applyBorder="1"/>
    <xf numFmtId="167" fontId="38" fillId="16" borderId="49" xfId="0" applyNumberFormat="1" applyFont="1" applyFill="1" applyBorder="1" applyAlignment="1">
      <alignment horizontal="right"/>
    </xf>
    <xf numFmtId="167" fontId="3" fillId="4" borderId="49" xfId="0" applyNumberFormat="1" applyFont="1" applyFill="1" applyBorder="1" applyAlignment="1">
      <alignment horizontal="right"/>
    </xf>
    <xf numFmtId="167" fontId="3" fillId="3" borderId="49" xfId="0" applyNumberFormat="1" applyFont="1" applyFill="1" applyBorder="1" applyAlignment="1">
      <alignment horizontal="right"/>
    </xf>
    <xf numFmtId="167" fontId="41" fillId="4" borderId="49" xfId="0" applyNumberFormat="1" applyFont="1" applyFill="1" applyBorder="1" applyAlignment="1">
      <alignment horizontal="right"/>
    </xf>
    <xf numFmtId="167" fontId="3" fillId="17" borderId="49" xfId="0" quotePrefix="1" applyNumberFormat="1" applyFont="1" applyFill="1" applyBorder="1" applyAlignment="1">
      <alignment horizontal="center"/>
    </xf>
    <xf numFmtId="167" fontId="3" fillId="17" borderId="50" xfId="0" quotePrefix="1" applyNumberFormat="1" applyFont="1" applyFill="1" applyBorder="1" applyAlignment="1">
      <alignment horizontal="center"/>
    </xf>
    <xf numFmtId="164" fontId="10" fillId="14" borderId="65" xfId="0" applyNumberFormat="1" applyFont="1" applyFill="1" applyBorder="1"/>
    <xf numFmtId="39" fontId="10" fillId="14" borderId="52" xfId="0" applyNumberFormat="1" applyFont="1" applyFill="1" applyBorder="1"/>
    <xf numFmtId="39" fontId="5" fillId="5" borderId="52" xfId="0" applyNumberFormat="1" applyFont="1" applyFill="1" applyBorder="1"/>
    <xf numFmtId="39" fontId="5" fillId="14" borderId="73" xfId="0" applyNumberFormat="1" applyFont="1" applyFill="1" applyBorder="1"/>
    <xf numFmtId="39" fontId="35" fillId="14" borderId="52" xfId="0" applyNumberFormat="1" applyFont="1" applyFill="1" applyBorder="1"/>
    <xf numFmtId="37" fontId="10" fillId="10" borderId="74" xfId="0" applyNumberFormat="1" applyFont="1" applyFill="1" applyBorder="1"/>
    <xf numFmtId="39" fontId="5" fillId="5" borderId="75" xfId="0" applyNumberFormat="1" applyFont="1" applyFill="1" applyBorder="1"/>
    <xf numFmtId="39" fontId="5" fillId="14" borderId="76" xfId="0" applyNumberFormat="1" applyFont="1" applyFill="1" applyBorder="1"/>
    <xf numFmtId="39" fontId="5" fillId="16" borderId="76" xfId="0" applyNumberFormat="1" applyFont="1" applyFill="1" applyBorder="1"/>
    <xf numFmtId="39" fontId="36" fillId="14" borderId="76" xfId="0" applyNumberFormat="1" applyFont="1" applyFill="1" applyBorder="1"/>
    <xf numFmtId="39" fontId="5" fillId="15" borderId="62" xfId="0" applyNumberFormat="1" applyFont="1" applyFill="1" applyBorder="1"/>
    <xf numFmtId="39" fontId="36" fillId="15" borderId="52" xfId="0" applyNumberFormat="1" applyFont="1" applyFill="1" applyBorder="1"/>
    <xf numFmtId="164" fontId="35" fillId="14" borderId="65" xfId="4" applyNumberFormat="1" applyFont="1" applyFill="1" applyBorder="1"/>
    <xf numFmtId="39" fontId="35" fillId="15" borderId="52" xfId="0" applyNumberFormat="1" applyFont="1" applyFill="1" applyBorder="1"/>
    <xf numFmtId="164" fontId="29" fillId="15" borderId="77" xfId="0" applyNumberFormat="1" applyFont="1" applyFill="1" applyBorder="1"/>
    <xf numFmtId="39" fontId="36" fillId="15" borderId="61" xfId="0" applyNumberFormat="1" applyFont="1" applyFill="1" applyBorder="1"/>
    <xf numFmtId="39" fontId="36" fillId="15" borderId="78" xfId="0" applyNumberFormat="1" applyFont="1" applyFill="1" applyBorder="1"/>
    <xf numFmtId="39" fontId="36" fillId="15" borderId="62" xfId="0" applyNumberFormat="1" applyFont="1" applyFill="1" applyBorder="1"/>
    <xf numFmtId="164" fontId="29" fillId="14" borderId="77" xfId="0" applyNumberFormat="1" applyFont="1" applyFill="1" applyBorder="1"/>
    <xf numFmtId="164" fontId="34" fillId="12" borderId="79" xfId="0" applyNumberFormat="1" applyFont="1" applyFill="1" applyBorder="1"/>
    <xf numFmtId="164" fontId="23" fillId="12" borderId="80" xfId="0" applyNumberFormat="1" applyFont="1" applyFill="1" applyBorder="1"/>
    <xf numFmtId="164" fontId="23" fillId="12" borderId="81" xfId="0" applyNumberFormat="1" applyFont="1" applyFill="1" applyBorder="1"/>
    <xf numFmtId="164" fontId="28" fillId="10" borderId="82" xfId="0" applyNumberFormat="1" applyFont="1" applyFill="1" applyBorder="1"/>
    <xf numFmtId="164" fontId="5" fillId="10" borderId="63" xfId="0" applyNumberFormat="1" applyFont="1" applyFill="1" applyBorder="1"/>
    <xf numFmtId="37" fontId="5" fillId="11" borderId="83" xfId="0" applyNumberFormat="1" applyFont="1" applyFill="1" applyBorder="1"/>
    <xf numFmtId="37" fontId="5" fillId="11" borderId="64" xfId="0" applyNumberFormat="1" applyFont="1" applyFill="1" applyBorder="1"/>
    <xf numFmtId="37" fontId="5" fillId="11" borderId="60" xfId="0" applyNumberFormat="1" applyFont="1" applyFill="1" applyBorder="1"/>
    <xf numFmtId="164" fontId="29" fillId="5" borderId="77" xfId="0" applyNumberFormat="1" applyFont="1" applyFill="1" applyBorder="1"/>
    <xf numFmtId="39" fontId="5" fillId="3" borderId="61" xfId="0" applyNumberFormat="1" applyFont="1" applyFill="1" applyBorder="1"/>
    <xf numFmtId="39" fontId="5" fillId="3" borderId="78" xfId="0" applyNumberFormat="1" applyFont="1" applyFill="1" applyBorder="1"/>
    <xf numFmtId="39" fontId="5" fillId="3" borderId="62" xfId="0" applyNumberFormat="1" applyFont="1" applyFill="1" applyBorder="1"/>
    <xf numFmtId="164" fontId="29" fillId="2" borderId="77" xfId="0" applyNumberFormat="1" applyFont="1" applyFill="1" applyBorder="1"/>
    <xf numFmtId="39" fontId="5" fillId="4" borderId="61" xfId="0" applyNumberFormat="1" applyFont="1" applyFill="1" applyBorder="1"/>
    <xf numFmtId="39" fontId="5" fillId="4" borderId="78" xfId="0" applyNumberFormat="1" applyFont="1" applyFill="1" applyBorder="1"/>
    <xf numFmtId="39" fontId="5" fillId="4" borderId="62" xfId="0" applyNumberFormat="1" applyFont="1" applyFill="1" applyBorder="1"/>
    <xf numFmtId="39" fontId="5" fillId="18" borderId="61" xfId="0" applyNumberFormat="1" applyFont="1" applyFill="1" applyBorder="1"/>
    <xf numFmtId="39" fontId="5" fillId="18" borderId="78" xfId="0" applyNumberFormat="1" applyFont="1" applyFill="1" applyBorder="1"/>
    <xf numFmtId="39" fontId="5" fillId="18" borderId="62" xfId="0" applyNumberFormat="1" applyFont="1" applyFill="1" applyBorder="1"/>
    <xf numFmtId="39" fontId="5" fillId="17" borderId="61" xfId="0" applyNumberFormat="1" applyFont="1" applyFill="1" applyBorder="1"/>
    <xf numFmtId="39" fontId="5" fillId="17" borderId="78" xfId="0" applyNumberFormat="1" applyFont="1" applyFill="1" applyBorder="1"/>
    <xf numFmtId="39" fontId="5" fillId="17" borderId="62" xfId="0" applyNumberFormat="1" applyFont="1" applyFill="1" applyBorder="1"/>
    <xf numFmtId="37" fontId="10" fillId="10" borderId="83" xfId="0" applyNumberFormat="1" applyFont="1" applyFill="1" applyBorder="1"/>
    <xf numFmtId="39" fontId="5" fillId="5" borderId="84" xfId="0" applyNumberFormat="1" applyFont="1" applyFill="1" applyBorder="1"/>
    <xf numFmtId="39" fontId="5" fillId="5" borderId="85" xfId="0" applyNumberFormat="1" applyFont="1" applyFill="1" applyBorder="1"/>
    <xf numFmtId="39" fontId="5" fillId="5" borderId="73" xfId="0" applyNumberFormat="1" applyFont="1" applyFill="1" applyBorder="1"/>
    <xf numFmtId="39" fontId="5" fillId="2" borderId="84" xfId="0" applyNumberFormat="1" applyFont="1" applyFill="1" applyBorder="1"/>
    <xf numFmtId="39" fontId="5" fillId="2" borderId="85" xfId="0" applyNumberFormat="1" applyFont="1" applyFill="1" applyBorder="1"/>
    <xf numFmtId="39" fontId="5" fillId="2" borderId="73" xfId="0" applyNumberFormat="1" applyFont="1" applyFill="1" applyBorder="1"/>
    <xf numFmtId="39" fontId="5" fillId="14" borderId="84" xfId="0" applyNumberFormat="1" applyFont="1" applyFill="1" applyBorder="1"/>
    <xf numFmtId="39" fontId="5" fillId="14" borderId="85" xfId="0" applyNumberFormat="1" applyFont="1" applyFill="1" applyBorder="1"/>
    <xf numFmtId="39" fontId="5" fillId="15" borderId="84" xfId="0" applyNumberFormat="1" applyFont="1" applyFill="1" applyBorder="1"/>
    <xf numFmtId="39" fontId="5" fillId="15" borderId="85" xfId="0" applyNumberFormat="1" applyFont="1" applyFill="1" applyBorder="1"/>
    <xf numFmtId="39" fontId="5" fillId="15" borderId="73" xfId="0" applyNumberFormat="1" applyFont="1" applyFill="1" applyBorder="1"/>
    <xf numFmtId="164" fontId="29" fillId="10" borderId="82" xfId="0" applyNumberFormat="1" applyFont="1" applyFill="1" applyBorder="1"/>
    <xf numFmtId="37" fontId="5" fillId="10" borderId="83" xfId="0" applyNumberFormat="1" applyFont="1" applyFill="1" applyBorder="1"/>
    <xf numFmtId="37" fontId="5" fillId="10" borderId="74" xfId="0" applyNumberFormat="1" applyFont="1" applyFill="1" applyBorder="1"/>
    <xf numFmtId="39" fontId="5" fillId="5" borderId="86" xfId="0" applyNumberFormat="1" applyFont="1" applyFill="1" applyBorder="1"/>
    <xf numFmtId="39" fontId="5" fillId="5" borderId="87" xfId="0" applyNumberFormat="1" applyFont="1" applyFill="1" applyBorder="1"/>
    <xf numFmtId="39" fontId="5" fillId="15" borderId="61" xfId="0" applyNumberFormat="1" applyFont="1" applyFill="1" applyBorder="1"/>
    <xf numFmtId="39" fontId="5" fillId="15" borderId="78" xfId="0" applyNumberFormat="1" applyFont="1" applyFill="1" applyBorder="1"/>
    <xf numFmtId="39" fontId="5" fillId="15" borderId="88" xfId="0" applyNumberFormat="1" applyFont="1" applyFill="1" applyBorder="1"/>
    <xf numFmtId="39" fontId="5" fillId="14" borderId="61" xfId="0" applyNumberFormat="1" applyFont="1" applyFill="1" applyBorder="1"/>
    <xf numFmtId="39" fontId="5" fillId="14" borderId="62" xfId="0" applyNumberFormat="1" applyFont="1" applyFill="1" applyBorder="1"/>
    <xf numFmtId="39" fontId="5" fillId="14" borderId="78" xfId="0" applyNumberFormat="1" applyFont="1" applyFill="1" applyBorder="1"/>
    <xf numFmtId="39" fontId="35" fillId="15" borderId="61" xfId="0" applyNumberFormat="1" applyFont="1" applyFill="1" applyBorder="1"/>
    <xf numFmtId="39" fontId="35" fillId="15" borderId="78" xfId="0" applyNumberFormat="1" applyFont="1" applyFill="1" applyBorder="1"/>
    <xf numFmtId="39" fontId="35" fillId="15" borderId="62" xfId="0" applyNumberFormat="1" applyFont="1" applyFill="1" applyBorder="1"/>
    <xf numFmtId="39" fontId="5" fillId="5" borderId="61" xfId="0" applyNumberFormat="1" applyFont="1" applyFill="1" applyBorder="1"/>
    <xf numFmtId="39" fontId="5" fillId="5" borderId="78" xfId="0" applyNumberFormat="1" applyFont="1" applyFill="1" applyBorder="1"/>
    <xf numFmtId="39" fontId="5" fillId="5" borderId="62" xfId="0" applyNumberFormat="1" applyFont="1" applyFill="1" applyBorder="1"/>
    <xf numFmtId="164" fontId="39" fillId="15" borderId="63" xfId="0" applyNumberFormat="1" applyFont="1" applyFill="1" applyBorder="1"/>
    <xf numFmtId="39" fontId="39" fillId="15" borderId="63" xfId="0" applyNumberFormat="1" applyFont="1" applyFill="1" applyBorder="1"/>
    <xf numFmtId="39" fontId="6" fillId="15" borderId="63" xfId="0" applyNumberFormat="1" applyFont="1" applyFill="1" applyBorder="1"/>
    <xf numFmtId="39" fontId="5" fillId="5" borderId="89" xfId="0" applyNumberFormat="1" applyFont="1" applyFill="1" applyBorder="1"/>
    <xf numFmtId="39" fontId="5" fillId="2" borderId="88" xfId="0" applyNumberFormat="1" applyFont="1" applyFill="1" applyBorder="1"/>
    <xf numFmtId="39" fontId="5" fillId="14" borderId="90" xfId="0" applyNumberFormat="1" applyFont="1" applyFill="1" applyBorder="1"/>
    <xf numFmtId="39" fontId="5" fillId="14" borderId="91" xfId="0" applyNumberFormat="1" applyFont="1" applyFill="1" applyBorder="1"/>
    <xf numFmtId="39" fontId="5" fillId="14" borderId="92" xfId="0" applyNumberFormat="1" applyFont="1" applyFill="1" applyBorder="1"/>
    <xf numFmtId="39" fontId="10" fillId="15" borderId="84" xfId="0" applyNumberFormat="1" applyFont="1" applyFill="1" applyBorder="1"/>
    <xf numFmtId="39" fontId="10" fillId="15" borderId="93" xfId="0" applyNumberFormat="1" applyFont="1" applyFill="1" applyBorder="1"/>
    <xf numFmtId="39" fontId="10" fillId="15" borderId="73" xfId="0" applyNumberFormat="1" applyFont="1" applyFill="1" applyBorder="1"/>
    <xf numFmtId="39" fontId="14" fillId="18" borderId="61" xfId="0" applyNumberFormat="1" applyFont="1" applyFill="1" applyBorder="1"/>
    <xf numFmtId="39" fontId="14" fillId="18" borderId="78" xfId="0" applyNumberFormat="1" applyFont="1" applyFill="1" applyBorder="1"/>
    <xf numFmtId="39" fontId="14" fillId="18" borderId="62" xfId="0" applyNumberFormat="1" applyFont="1" applyFill="1" applyBorder="1"/>
    <xf numFmtId="39" fontId="5" fillId="14" borderId="94" xfId="0" applyNumberFormat="1" applyFont="1" applyFill="1" applyBorder="1"/>
    <xf numFmtId="39" fontId="5" fillId="14" borderId="95" xfId="0" applyNumberFormat="1" applyFont="1" applyFill="1" applyBorder="1"/>
    <xf numFmtId="39" fontId="5" fillId="14" borderId="96" xfId="0" applyNumberFormat="1" applyFont="1" applyFill="1" applyBorder="1"/>
    <xf numFmtId="164" fontId="33" fillId="15" borderId="63" xfId="0" applyNumberFormat="1" applyFont="1" applyFill="1" applyBorder="1"/>
    <xf numFmtId="0" fontId="34" fillId="15" borderId="63" xfId="0" applyNumberFormat="1" applyFont="1" applyFill="1" applyBorder="1"/>
    <xf numFmtId="0" fontId="34" fillId="15" borderId="74" xfId="0" applyNumberFormat="1" applyFont="1" applyFill="1" applyBorder="1"/>
    <xf numFmtId="164" fontId="33" fillId="12" borderId="97" xfId="0" applyNumberFormat="1" applyFont="1" applyFill="1" applyBorder="1"/>
    <xf numFmtId="0" fontId="34" fillId="12" borderId="97" xfId="0" applyNumberFormat="1" applyFont="1" applyFill="1" applyBorder="1"/>
    <xf numFmtId="0" fontId="34" fillId="12" borderId="81" xfId="0" applyNumberFormat="1" applyFont="1" applyFill="1" applyBorder="1"/>
    <xf numFmtId="39" fontId="5" fillId="15" borderId="90" xfId="0" applyNumberFormat="1" applyFont="1" applyFill="1" applyBorder="1"/>
    <xf numFmtId="39" fontId="5" fillId="15" borderId="91" xfId="0" applyNumberFormat="1" applyFont="1" applyFill="1" applyBorder="1"/>
    <xf numFmtId="39" fontId="5" fillId="15" borderId="92" xfId="0" applyNumberFormat="1" applyFont="1" applyFill="1" applyBorder="1"/>
    <xf numFmtId="39" fontId="10" fillId="14" borderId="84" xfId="0" applyNumberFormat="1" applyFont="1" applyFill="1" applyBorder="1"/>
    <xf numFmtId="39" fontId="10" fillId="14" borderId="93" xfId="0" applyNumberFormat="1" applyFont="1" applyFill="1" applyBorder="1"/>
    <xf numFmtId="39" fontId="10" fillId="14" borderId="73" xfId="0" applyNumberFormat="1" applyFont="1" applyFill="1" applyBorder="1"/>
    <xf numFmtId="39" fontId="14" fillId="17" borderId="61" xfId="0" applyNumberFormat="1" applyFont="1" applyFill="1" applyBorder="1"/>
    <xf numFmtId="39" fontId="14" fillId="17" borderId="78" xfId="0" applyNumberFormat="1" applyFont="1" applyFill="1" applyBorder="1"/>
    <xf numFmtId="39" fontId="14" fillId="17" borderId="62" xfId="0" applyNumberFormat="1" applyFont="1" applyFill="1" applyBorder="1"/>
    <xf numFmtId="39" fontId="5" fillId="5" borderId="51" xfId="0" applyNumberFormat="1" applyFont="1" applyFill="1" applyBorder="1"/>
    <xf numFmtId="39" fontId="10" fillId="15" borderId="98" xfId="0" applyNumberFormat="1" applyFont="1" applyFill="1" applyBorder="1"/>
    <xf numFmtId="39" fontId="10" fillId="14" borderId="87" xfId="0" applyNumberFormat="1" applyFont="1" applyFill="1" applyBorder="1"/>
    <xf numFmtId="39" fontId="35" fillId="15" borderId="87" xfId="0" applyNumberFormat="1" applyFont="1" applyFill="1" applyBorder="1"/>
    <xf numFmtId="39" fontId="35" fillId="14" borderId="87" xfId="0" applyNumberFormat="1" applyFont="1" applyFill="1" applyBorder="1"/>
    <xf numFmtId="39" fontId="36" fillId="15" borderId="87" xfId="0" applyNumberFormat="1" applyFont="1" applyFill="1" applyBorder="1"/>
    <xf numFmtId="39" fontId="36" fillId="14" borderId="87" xfId="0" applyNumberFormat="1" applyFont="1" applyFill="1" applyBorder="1"/>
    <xf numFmtId="39" fontId="5" fillId="15" borderId="87" xfId="0" applyNumberFormat="1" applyFont="1" applyFill="1" applyBorder="1"/>
    <xf numFmtId="174" fontId="10" fillId="14" borderId="51" xfId="0" applyNumberFormat="1" applyFont="1" applyFill="1" applyBorder="1"/>
    <xf numFmtId="174" fontId="10" fillId="14" borderId="87" xfId="0" applyNumberFormat="1" applyFont="1" applyFill="1" applyBorder="1"/>
    <xf numFmtId="174" fontId="10" fillId="14" borderId="52" xfId="0" applyNumberFormat="1" applyFont="1" applyFill="1" applyBorder="1"/>
    <xf numFmtId="39" fontId="10" fillId="15" borderId="87" xfId="0" applyNumberFormat="1" applyFont="1" applyFill="1" applyBorder="1"/>
    <xf numFmtId="39" fontId="5" fillId="14" borderId="99" xfId="0" applyNumberFormat="1" applyFont="1" applyFill="1" applyBorder="1"/>
    <xf numFmtId="39" fontId="5" fillId="14" borderId="87" xfId="0" applyNumberFormat="1" applyFont="1" applyFill="1" applyBorder="1"/>
    <xf numFmtId="37" fontId="10" fillId="10" borderId="60" xfId="0" applyNumberFormat="1" applyFont="1" applyFill="1" applyBorder="1"/>
    <xf numFmtId="39" fontId="5" fillId="2" borderId="78" xfId="0" applyNumberFormat="1" applyFont="1" applyFill="1" applyBorder="1"/>
    <xf numFmtId="39" fontId="5" fillId="2" borderId="100" xfId="0" applyNumberFormat="1" applyFont="1" applyFill="1" applyBorder="1"/>
    <xf numFmtId="39" fontId="34" fillId="12" borderId="97" xfId="0" applyNumberFormat="1" applyFont="1" applyFill="1" applyBorder="1"/>
    <xf numFmtId="39" fontId="34" fillId="12" borderId="81" xfId="0" applyNumberFormat="1" applyFont="1" applyFill="1" applyBorder="1"/>
    <xf numFmtId="39" fontId="5" fillId="14" borderId="86" xfId="0" applyNumberFormat="1" applyFont="1" applyFill="1" applyBorder="1"/>
    <xf numFmtId="164" fontId="12" fillId="12" borderId="97" xfId="0" applyNumberFormat="1" applyFont="1" applyFill="1" applyBorder="1"/>
    <xf numFmtId="39" fontId="6" fillId="12" borderId="97" xfId="0" applyNumberFormat="1" applyFont="1" applyFill="1" applyBorder="1"/>
    <xf numFmtId="39" fontId="6" fillId="12" borderId="81" xfId="0" applyNumberFormat="1" applyFont="1" applyFill="1" applyBorder="1"/>
    <xf numFmtId="4" fontId="5" fillId="5" borderId="61" xfId="0" applyNumberFormat="1" applyFont="1" applyFill="1" applyBorder="1" applyAlignment="1">
      <alignment horizontal="right"/>
    </xf>
    <xf numFmtId="4" fontId="5" fillId="5" borderId="78" xfId="0" applyNumberFormat="1" applyFont="1" applyFill="1" applyBorder="1" applyAlignment="1">
      <alignment horizontal="right"/>
    </xf>
    <xf numFmtId="4" fontId="5" fillId="5" borderId="78" xfId="0" applyNumberFormat="1" applyFont="1" applyFill="1" applyBorder="1" applyAlignment="1"/>
    <xf numFmtId="4" fontId="5" fillId="5" borderId="62" xfId="0" applyNumberFormat="1" applyFont="1" applyFill="1" applyBorder="1" applyAlignment="1">
      <alignment horizontal="right"/>
    </xf>
    <xf numFmtId="39" fontId="5" fillId="2" borderId="78" xfId="0" applyNumberFormat="1" applyFont="1" applyFill="1" applyBorder="1" applyAlignment="1"/>
    <xf numFmtId="39" fontId="5" fillId="14" borderId="61" xfId="0" applyNumberFormat="1" applyFont="1" applyFill="1" applyBorder="1" applyAlignment="1">
      <alignment horizontal="right"/>
    </xf>
    <xf numFmtId="39" fontId="5" fillId="14" borderId="78" xfId="0" applyNumberFormat="1" applyFont="1" applyFill="1" applyBorder="1" applyAlignment="1">
      <alignment horizontal="right"/>
    </xf>
    <xf numFmtId="39" fontId="5" fillId="14" borderId="78" xfId="0" applyNumberFormat="1" applyFont="1" applyFill="1" applyBorder="1" applyAlignment="1"/>
    <xf numFmtId="39" fontId="5" fillId="14" borderId="62" xfId="0" applyNumberFormat="1" applyFont="1" applyFill="1" applyBorder="1" applyAlignment="1">
      <alignment horizontal="right"/>
    </xf>
    <xf numFmtId="39" fontId="5" fillId="15" borderId="61" xfId="0" applyNumberFormat="1" applyFont="1" applyFill="1" applyBorder="1" applyAlignment="1">
      <alignment horizontal="right"/>
    </xf>
    <xf numFmtId="39" fontId="5" fillId="15" borderId="78" xfId="0" applyNumberFormat="1" applyFont="1" applyFill="1" applyBorder="1" applyAlignment="1">
      <alignment horizontal="right"/>
    </xf>
    <xf numFmtId="39" fontId="5" fillId="15" borderId="78" xfId="0" applyNumberFormat="1" applyFont="1" applyFill="1" applyBorder="1" applyAlignment="1"/>
    <xf numFmtId="39" fontId="5" fillId="15" borderId="62" xfId="0" applyNumberFormat="1" applyFont="1" applyFill="1" applyBorder="1" applyAlignment="1">
      <alignment horizontal="right"/>
    </xf>
    <xf numFmtId="4" fontId="5" fillId="14" borderId="61" xfId="0" applyNumberFormat="1" applyFont="1" applyFill="1" applyBorder="1" applyAlignment="1">
      <alignment horizontal="right"/>
    </xf>
    <xf numFmtId="4" fontId="5" fillId="14" borderId="78" xfId="0" applyNumberFormat="1" applyFont="1" applyFill="1" applyBorder="1" applyAlignment="1">
      <alignment horizontal="right"/>
    </xf>
    <xf numFmtId="4" fontId="5" fillId="14" borderId="78" xfId="0" applyNumberFormat="1" applyFont="1" applyFill="1" applyBorder="1" applyAlignment="1"/>
    <xf numFmtId="4" fontId="5" fillId="14" borderId="62" xfId="0" applyNumberFormat="1" applyFont="1" applyFill="1" applyBorder="1" applyAlignment="1">
      <alignment horizontal="right"/>
    </xf>
    <xf numFmtId="39" fontId="5" fillId="5" borderId="101" xfId="0" applyNumberFormat="1" applyFont="1" applyFill="1" applyBorder="1"/>
    <xf numFmtId="39" fontId="5" fillId="14" borderId="102" xfId="0" applyNumberFormat="1" applyFont="1" applyFill="1" applyBorder="1"/>
    <xf numFmtId="164" fontId="29" fillId="16" borderId="77" xfId="0" applyNumberFormat="1" applyFont="1" applyFill="1" applyBorder="1"/>
    <xf numFmtId="39" fontId="5" fillId="16" borderId="102" xfId="0" applyNumberFormat="1" applyFont="1" applyFill="1" applyBorder="1"/>
    <xf numFmtId="39" fontId="36" fillId="14" borderId="102" xfId="0" applyNumberFormat="1" applyFont="1" applyFill="1" applyBorder="1"/>
    <xf numFmtId="39" fontId="35" fillId="15" borderId="103" xfId="0" applyNumberFormat="1" applyFont="1" applyFill="1" applyBorder="1"/>
    <xf numFmtId="39" fontId="5" fillId="14" borderId="42" xfId="0" applyNumberFormat="1" applyFont="1" applyFill="1" applyBorder="1"/>
    <xf numFmtId="39" fontId="10" fillId="15" borderId="90" xfId="0" applyNumberFormat="1" applyFont="1" applyFill="1" applyBorder="1"/>
    <xf numFmtId="39" fontId="10" fillId="15" borderId="91" xfId="0" applyNumberFormat="1" applyFont="1" applyFill="1" applyBorder="1"/>
    <xf numFmtId="39" fontId="10" fillId="15" borderId="92" xfId="0" applyNumberFormat="1" applyFont="1" applyFill="1" applyBorder="1"/>
    <xf numFmtId="39" fontId="14" fillId="17" borderId="102" xfId="0" applyNumberFormat="1" applyFont="1" applyFill="1" applyBorder="1"/>
    <xf numFmtId="39" fontId="14" fillId="17" borderId="76" xfId="0" applyNumberFormat="1" applyFont="1" applyFill="1" applyBorder="1"/>
    <xf numFmtId="167" fontId="13" fillId="3" borderId="52" xfId="0" applyNumberFormat="1" applyFont="1" applyFill="1" applyBorder="1" applyAlignment="1">
      <alignment horizontal="right"/>
    </xf>
    <xf numFmtId="164" fontId="28" fillId="11" borderId="79" xfId="0" applyNumberFormat="1" applyFont="1" applyFill="1" applyBorder="1"/>
    <xf numFmtId="164" fontId="28" fillId="11" borderId="97" xfId="0" applyNumberFormat="1" applyFont="1" applyFill="1" applyBorder="1"/>
    <xf numFmtId="167" fontId="13" fillId="4" borderId="89" xfId="0" applyNumberFormat="1" applyFont="1" applyFill="1" applyBorder="1" applyAlignment="1">
      <alignment horizontal="right"/>
    </xf>
    <xf numFmtId="167" fontId="13" fillId="4" borderId="87" xfId="0" applyNumberFormat="1" applyFont="1" applyFill="1" applyBorder="1" applyAlignment="1">
      <alignment horizontal="right"/>
    </xf>
    <xf numFmtId="167" fontId="13" fillId="4" borderId="52" xfId="0" applyNumberFormat="1" applyFont="1" applyFill="1" applyBorder="1" applyAlignment="1">
      <alignment horizontal="right"/>
    </xf>
    <xf numFmtId="167" fontId="13" fillId="3" borderId="89" xfId="0" applyNumberFormat="1" applyFont="1" applyFill="1" applyBorder="1" applyAlignment="1">
      <alignment horizontal="right"/>
    </xf>
    <xf numFmtId="167" fontId="13" fillId="3" borderId="87" xfId="0" applyNumberFormat="1" applyFont="1" applyFill="1" applyBorder="1" applyAlignment="1">
      <alignment horizontal="right"/>
    </xf>
    <xf numFmtId="167" fontId="13" fillId="18" borderId="89" xfId="0" applyNumberFormat="1" applyFont="1" applyFill="1" applyBorder="1" applyAlignment="1">
      <alignment horizontal="right"/>
    </xf>
    <xf numFmtId="167" fontId="13" fillId="18" borderId="87" xfId="0" applyNumberFormat="1" applyFont="1" applyFill="1" applyBorder="1" applyAlignment="1">
      <alignment horizontal="right"/>
    </xf>
    <xf numFmtId="167" fontId="13" fillId="18" borderId="52" xfId="0" applyNumberFormat="1" applyFont="1" applyFill="1" applyBorder="1" applyAlignment="1">
      <alignment horizontal="right"/>
    </xf>
    <xf numFmtId="167" fontId="13" fillId="17" borderId="89" xfId="0" applyNumberFormat="1" applyFont="1" applyFill="1" applyBorder="1" applyAlignment="1">
      <alignment horizontal="right"/>
    </xf>
    <xf numFmtId="167" fontId="13" fillId="17" borderId="87" xfId="0" applyNumberFormat="1" applyFont="1" applyFill="1" applyBorder="1" applyAlignment="1">
      <alignment horizontal="right"/>
    </xf>
    <xf numFmtId="167" fontId="13" fillId="17" borderId="52" xfId="0" applyNumberFormat="1" applyFont="1" applyFill="1" applyBorder="1" applyAlignment="1">
      <alignment horizontal="right"/>
    </xf>
    <xf numFmtId="167" fontId="4" fillId="14" borderId="86" xfId="0" applyNumberFormat="1" applyFont="1" applyFill="1" applyBorder="1" applyAlignment="1">
      <alignment horizontal="right"/>
    </xf>
    <xf numFmtId="167" fontId="4" fillId="14" borderId="87" xfId="0" applyNumberFormat="1" applyFont="1" applyFill="1" applyBorder="1" applyAlignment="1">
      <alignment horizontal="right"/>
    </xf>
    <xf numFmtId="167" fontId="4" fillId="14" borderId="52" xfId="0" applyNumberFormat="1" applyFont="1" applyFill="1" applyBorder="1" applyAlignment="1">
      <alignment horizontal="right"/>
    </xf>
    <xf numFmtId="167" fontId="4" fillId="15" borderId="86" xfId="0" applyNumberFormat="1" applyFont="1" applyFill="1" applyBorder="1" applyAlignment="1">
      <alignment horizontal="right"/>
    </xf>
    <xf numFmtId="167" fontId="4" fillId="15" borderId="87" xfId="0" applyNumberFormat="1" applyFont="1" applyFill="1" applyBorder="1" applyAlignment="1">
      <alignment horizontal="right"/>
    </xf>
    <xf numFmtId="167" fontId="4" fillId="15" borderId="52" xfId="0" applyNumberFormat="1" applyFont="1" applyFill="1" applyBorder="1" applyAlignment="1">
      <alignment horizontal="right"/>
    </xf>
    <xf numFmtId="164" fontId="28" fillId="11" borderId="82" xfId="0" applyNumberFormat="1" applyFont="1" applyFill="1" applyBorder="1"/>
    <xf numFmtId="164" fontId="28" fillId="11" borderId="63" xfId="0" applyNumberFormat="1" applyFont="1" applyFill="1" applyBorder="1"/>
    <xf numFmtId="164" fontId="28" fillId="13" borderId="79" xfId="0" applyNumberFormat="1" applyFont="1" applyFill="1" applyBorder="1"/>
    <xf numFmtId="164" fontId="28" fillId="13" borderId="97" xfId="0" applyNumberFormat="1" applyFont="1" applyFill="1" applyBorder="1"/>
    <xf numFmtId="0" fontId="4" fillId="12" borderId="81" xfId="0" applyNumberFormat="1" applyFont="1" applyFill="1" applyBorder="1" applyAlignment="1">
      <alignment horizontal="right"/>
    </xf>
    <xf numFmtId="10" fontId="10" fillId="2" borderId="65" xfId="0" applyNumberFormat="1" applyFont="1" applyFill="1" applyBorder="1"/>
    <xf numFmtId="39" fontId="10" fillId="2" borderId="33" xfId="0" applyNumberFormat="1" applyFont="1" applyFill="1" applyBorder="1"/>
    <xf numFmtId="39" fontId="10" fillId="2" borderId="78" xfId="0" applyNumberFormat="1" applyFont="1" applyFill="1" applyBorder="1"/>
    <xf numFmtId="39" fontId="10" fillId="2" borderId="62" xfId="0" applyNumberFormat="1" applyFont="1" applyFill="1" applyBorder="1"/>
    <xf numFmtId="37" fontId="5" fillId="10" borderId="104" xfId="0" applyNumberFormat="1" applyFont="1" applyFill="1" applyBorder="1"/>
    <xf numFmtId="39" fontId="5" fillId="5" borderId="105" xfId="0" applyNumberFormat="1" applyFont="1" applyFill="1" applyBorder="1"/>
    <xf numFmtId="39" fontId="5" fillId="2" borderId="105" xfId="0" applyNumberFormat="1" applyFont="1" applyFill="1" applyBorder="1"/>
    <xf numFmtId="164" fontId="42" fillId="11" borderId="20" xfId="0" applyNumberFormat="1" applyFont="1" applyFill="1" applyBorder="1"/>
    <xf numFmtId="164" fontId="42" fillId="11" borderId="46" xfId="0" applyNumberFormat="1" applyFont="1" applyFill="1" applyBorder="1"/>
    <xf numFmtId="164" fontId="42" fillId="10" borderId="19" xfId="0" applyNumberFormat="1" applyFont="1" applyFill="1" applyBorder="1"/>
    <xf numFmtId="164" fontId="42" fillId="11" borderId="72" xfId="0" applyNumberFormat="1" applyFont="1" applyFill="1" applyBorder="1"/>
    <xf numFmtId="164" fontId="42" fillId="11" borderId="41" xfId="0" applyNumberFormat="1" applyFont="1" applyFill="1" applyBorder="1"/>
    <xf numFmtId="0" fontId="43" fillId="11" borderId="38" xfId="0" applyFont="1" applyFill="1" applyBorder="1" applyAlignment="1">
      <alignment horizontal="centerContinuous" vertical="center"/>
    </xf>
    <xf numFmtId="164" fontId="35" fillId="15" borderId="65" xfId="4" applyNumberFormat="1" applyFont="1" applyFill="1" applyBorder="1"/>
    <xf numFmtId="165" fontId="10" fillId="15" borderId="65" xfId="0" applyNumberFormat="1" applyFont="1" applyFill="1" applyBorder="1"/>
    <xf numFmtId="173" fontId="5" fillId="15" borderId="65" xfId="0" applyNumberFormat="1" applyFont="1" applyFill="1" applyBorder="1"/>
    <xf numFmtId="164" fontId="23" fillId="12" borderId="97" xfId="0" applyNumberFormat="1" applyFont="1" applyFill="1" applyBorder="1"/>
    <xf numFmtId="164" fontId="28" fillId="10" borderId="106" xfId="0" applyNumberFormat="1" applyFont="1" applyFill="1" applyBorder="1"/>
    <xf numFmtId="164" fontId="5" fillId="10" borderId="107" xfId="0" applyNumberFormat="1" applyFont="1" applyFill="1" applyBorder="1"/>
    <xf numFmtId="37" fontId="5" fillId="11" borderId="108" xfId="0" applyNumberFormat="1" applyFont="1" applyFill="1" applyBorder="1"/>
    <xf numFmtId="37" fontId="5" fillId="11" borderId="109" xfId="0" applyNumberFormat="1" applyFont="1" applyFill="1" applyBorder="1"/>
    <xf numFmtId="37" fontId="5" fillId="11" borderId="110" xfId="0" applyNumberFormat="1" applyFont="1" applyFill="1" applyBorder="1"/>
    <xf numFmtId="164" fontId="29" fillId="5" borderId="111" xfId="0" applyNumberFormat="1" applyFont="1" applyFill="1" applyBorder="1"/>
    <xf numFmtId="165" fontId="5" fillId="5" borderId="112" xfId="0" applyNumberFormat="1" applyFont="1" applyFill="1" applyBorder="1" applyAlignment="1">
      <alignment horizontal="right"/>
    </xf>
    <xf numFmtId="39" fontId="5" fillId="3" borderId="113" xfId="0" applyNumberFormat="1" applyFont="1" applyFill="1" applyBorder="1"/>
    <xf numFmtId="39" fontId="5" fillId="3" borderId="114" xfId="0" applyNumberFormat="1" applyFont="1" applyFill="1" applyBorder="1"/>
    <xf numFmtId="39" fontId="5" fillId="3" borderId="115" xfId="0" applyNumberFormat="1" applyFont="1" applyFill="1" applyBorder="1"/>
    <xf numFmtId="164" fontId="29" fillId="2" borderId="111" xfId="0" applyNumberFormat="1" applyFont="1" applyFill="1" applyBorder="1"/>
    <xf numFmtId="2" fontId="5" fillId="2" borderId="112" xfId="0" applyNumberFormat="1" applyFont="1" applyFill="1" applyBorder="1"/>
    <xf numFmtId="39" fontId="5" fillId="4" borderId="113" xfId="0" applyNumberFormat="1" applyFont="1" applyFill="1" applyBorder="1"/>
    <xf numFmtId="39" fontId="5" fillId="4" borderId="114" xfId="0" applyNumberFormat="1" applyFont="1" applyFill="1" applyBorder="1"/>
    <xf numFmtId="39" fontId="5" fillId="4" borderId="115" xfId="0" applyNumberFormat="1" applyFont="1" applyFill="1" applyBorder="1"/>
    <xf numFmtId="10" fontId="5" fillId="5" borderId="112" xfId="0" applyNumberFormat="1" applyFont="1" applyFill="1" applyBorder="1" applyAlignment="1">
      <alignment horizontal="right"/>
    </xf>
    <xf numFmtId="164" fontId="29" fillId="15" borderId="111" xfId="0" applyNumberFormat="1" applyFont="1" applyFill="1" applyBorder="1"/>
    <xf numFmtId="10" fontId="5" fillId="15" borderId="112" xfId="0" applyNumberFormat="1" applyFont="1" applyFill="1" applyBorder="1" applyAlignment="1">
      <alignment horizontal="right"/>
    </xf>
    <xf numFmtId="39" fontId="5" fillId="18" borderId="113" xfId="0" applyNumberFormat="1" applyFont="1" applyFill="1" applyBorder="1"/>
    <xf numFmtId="39" fontId="5" fillId="18" borderId="114" xfId="0" applyNumberFormat="1" applyFont="1" applyFill="1" applyBorder="1"/>
    <xf numFmtId="39" fontId="5" fillId="18" borderId="115" xfId="0" applyNumberFormat="1" applyFont="1" applyFill="1" applyBorder="1"/>
    <xf numFmtId="164" fontId="29" fillId="14" borderId="111" xfId="0" applyNumberFormat="1" applyFont="1" applyFill="1" applyBorder="1"/>
    <xf numFmtId="165" fontId="5" fillId="14" borderId="112" xfId="0" applyNumberFormat="1" applyFont="1" applyFill="1" applyBorder="1"/>
    <xf numFmtId="39" fontId="5" fillId="17" borderId="113" xfId="0" applyNumberFormat="1" applyFont="1" applyFill="1" applyBorder="1"/>
    <xf numFmtId="39" fontId="5" fillId="17" borderId="114" xfId="0" applyNumberFormat="1" applyFont="1" applyFill="1" applyBorder="1"/>
    <xf numFmtId="39" fontId="5" fillId="17" borderId="115" xfId="0" applyNumberFormat="1" applyFont="1" applyFill="1" applyBorder="1"/>
    <xf numFmtId="165" fontId="5" fillId="15" borderId="112" xfId="0" applyNumberFormat="1" applyFont="1" applyFill="1" applyBorder="1"/>
    <xf numFmtId="164" fontId="5" fillId="14" borderId="112" xfId="0" applyNumberFormat="1" applyFont="1" applyFill="1" applyBorder="1"/>
    <xf numFmtId="0" fontId="32" fillId="18" borderId="116" xfId="3" applyFont="1" applyFill="1" applyBorder="1" applyAlignment="1" applyProtection="1"/>
    <xf numFmtId="164" fontId="34" fillId="15" borderId="117" xfId="0" applyNumberFormat="1" applyFont="1" applyFill="1" applyBorder="1"/>
    <xf numFmtId="39" fontId="34" fillId="15" borderId="117" xfId="0" applyNumberFormat="1" applyFont="1" applyFill="1" applyBorder="1"/>
    <xf numFmtId="39" fontId="34" fillId="15" borderId="118" xfId="0" applyNumberFormat="1" applyFont="1" applyFill="1" applyBorder="1"/>
    <xf numFmtId="37" fontId="10" fillId="10" borderId="108" xfId="0" applyNumberFormat="1" applyFont="1" applyFill="1" applyBorder="1"/>
    <xf numFmtId="37" fontId="10" fillId="10" borderId="119" xfId="0" applyNumberFormat="1" applyFont="1" applyFill="1" applyBorder="1"/>
    <xf numFmtId="164" fontId="5" fillId="5" borderId="112" xfId="0" applyNumberFormat="1" applyFont="1" applyFill="1" applyBorder="1" applyAlignment="1">
      <alignment horizontal="right"/>
    </xf>
    <xf numFmtId="39" fontId="5" fillId="5" borderId="120" xfId="0" applyNumberFormat="1" applyFont="1" applyFill="1" applyBorder="1"/>
    <xf numFmtId="39" fontId="5" fillId="5" borderId="121" xfId="0" applyNumberFormat="1" applyFont="1" applyFill="1" applyBorder="1"/>
    <xf numFmtId="39" fontId="5" fillId="5" borderId="122" xfId="0" applyNumberFormat="1" applyFont="1" applyFill="1" applyBorder="1"/>
    <xf numFmtId="39" fontId="5" fillId="2" borderId="120" xfId="0" applyNumberFormat="1" applyFont="1" applyFill="1" applyBorder="1"/>
    <xf numFmtId="39" fontId="5" fillId="2" borderId="121" xfId="0" applyNumberFormat="1" applyFont="1" applyFill="1" applyBorder="1"/>
    <xf numFmtId="39" fontId="5" fillId="2" borderId="122" xfId="0" applyNumberFormat="1" applyFont="1" applyFill="1" applyBorder="1"/>
    <xf numFmtId="39" fontId="5" fillId="14" borderId="120" xfId="0" applyNumberFormat="1" applyFont="1" applyFill="1" applyBorder="1"/>
    <xf numFmtId="39" fontId="5" fillId="14" borderId="121" xfId="0" applyNumberFormat="1" applyFont="1" applyFill="1" applyBorder="1"/>
    <xf numFmtId="39" fontId="5" fillId="14" borderId="122" xfId="0" applyNumberFormat="1" applyFont="1" applyFill="1" applyBorder="1"/>
    <xf numFmtId="39" fontId="5" fillId="15" borderId="120" xfId="0" applyNumberFormat="1" applyFont="1" applyFill="1" applyBorder="1"/>
    <xf numFmtId="39" fontId="5" fillId="15" borderId="121" xfId="0" applyNumberFormat="1" applyFont="1" applyFill="1" applyBorder="1"/>
    <xf numFmtId="39" fontId="5" fillId="15" borderId="122" xfId="0" applyNumberFormat="1" applyFont="1" applyFill="1" applyBorder="1"/>
    <xf numFmtId="164" fontId="32" fillId="15" borderId="116" xfId="3" applyNumberFormat="1" applyFont="1" applyFill="1" applyBorder="1" applyAlignment="1" applyProtection="1"/>
    <xf numFmtId="164" fontId="29" fillId="10" borderId="106" xfId="0" applyNumberFormat="1" applyFont="1" applyFill="1" applyBorder="1"/>
    <xf numFmtId="37" fontId="5" fillId="10" borderId="108" xfId="0" applyNumberFormat="1" applyFont="1" applyFill="1" applyBorder="1"/>
    <xf numFmtId="37" fontId="5" fillId="10" borderId="119" xfId="0" applyNumberFormat="1" applyFont="1" applyFill="1" applyBorder="1"/>
    <xf numFmtId="39" fontId="5" fillId="5" borderId="123" xfId="0" applyNumberFormat="1" applyFont="1" applyFill="1" applyBorder="1"/>
    <xf numFmtId="2" fontId="5" fillId="15" borderId="112" xfId="0" applyNumberFormat="1" applyFont="1" applyFill="1" applyBorder="1"/>
    <xf numFmtId="39" fontId="5" fillId="15" borderId="113" xfId="0" applyNumberFormat="1" applyFont="1" applyFill="1" applyBorder="1"/>
    <xf numFmtId="39" fontId="5" fillId="15" borderId="114" xfId="0" applyNumberFormat="1" applyFont="1" applyFill="1" applyBorder="1"/>
    <xf numFmtId="39" fontId="5" fillId="14" borderId="113" xfId="0" applyNumberFormat="1" applyFont="1" applyFill="1" applyBorder="1"/>
    <xf numFmtId="39" fontId="5" fillId="14" borderId="115" xfId="0" applyNumberFormat="1" applyFont="1" applyFill="1" applyBorder="1"/>
    <xf numFmtId="39" fontId="5" fillId="15" borderId="115" xfId="0" applyNumberFormat="1" applyFont="1" applyFill="1" applyBorder="1"/>
    <xf numFmtId="39" fontId="5" fillId="14" borderId="114" xfId="0" applyNumberFormat="1" applyFont="1" applyFill="1" applyBorder="1"/>
    <xf numFmtId="165" fontId="36" fillId="15" borderId="112" xfId="0" applyNumberFormat="1" applyFont="1" applyFill="1" applyBorder="1"/>
    <xf numFmtId="39" fontId="36" fillId="15" borderId="113" xfId="0" applyNumberFormat="1" applyFont="1" applyFill="1" applyBorder="1"/>
    <xf numFmtId="39" fontId="36" fillId="15" borderId="114" xfId="0" applyNumberFormat="1" applyFont="1" applyFill="1" applyBorder="1"/>
    <xf numFmtId="39" fontId="36" fillId="15" borderId="115" xfId="0" applyNumberFormat="1" applyFont="1" applyFill="1" applyBorder="1"/>
    <xf numFmtId="165" fontId="35" fillId="15" borderId="112" xfId="0" applyNumberFormat="1" applyFont="1" applyFill="1" applyBorder="1"/>
    <xf numFmtId="39" fontId="35" fillId="15" borderId="113" xfId="0" applyNumberFormat="1" applyFont="1" applyFill="1" applyBorder="1"/>
    <xf numFmtId="39" fontId="35" fillId="15" borderId="114" xfId="0" applyNumberFormat="1" applyFont="1" applyFill="1" applyBorder="1"/>
    <xf numFmtId="39" fontId="35" fillId="15" borderId="115" xfId="0" applyNumberFormat="1" applyFont="1" applyFill="1" applyBorder="1"/>
    <xf numFmtId="164" fontId="6" fillId="15" borderId="117" xfId="0" applyNumberFormat="1" applyFont="1" applyFill="1" applyBorder="1"/>
    <xf numFmtId="39" fontId="6" fillId="15" borderId="117" xfId="0" applyNumberFormat="1" applyFont="1" applyFill="1" applyBorder="1"/>
    <xf numFmtId="39" fontId="12" fillId="15" borderId="117" xfId="0" applyNumberFormat="1" applyFont="1" applyFill="1" applyBorder="1"/>
    <xf numFmtId="39" fontId="6" fillId="15" borderId="118" xfId="0" applyNumberFormat="1" applyFont="1" applyFill="1" applyBorder="1"/>
    <xf numFmtId="164" fontId="5" fillId="5" borderId="112" xfId="0" applyNumberFormat="1" applyFont="1" applyFill="1" applyBorder="1"/>
    <xf numFmtId="39" fontId="5" fillId="5" borderId="113" xfId="0" applyNumberFormat="1" applyFont="1" applyFill="1" applyBorder="1"/>
    <xf numFmtId="39" fontId="5" fillId="5" borderId="114" xfId="0" applyNumberFormat="1" applyFont="1" applyFill="1" applyBorder="1"/>
    <xf numFmtId="39" fontId="5" fillId="5" borderId="115" xfId="0" applyNumberFormat="1" applyFont="1" applyFill="1" applyBorder="1"/>
    <xf numFmtId="10" fontId="36" fillId="15" borderId="112" xfId="0" applyNumberFormat="1" applyFont="1" applyFill="1" applyBorder="1"/>
    <xf numFmtId="164" fontId="5" fillId="15" borderId="112" xfId="0" applyNumberFormat="1" applyFont="1" applyFill="1" applyBorder="1"/>
    <xf numFmtId="164" fontId="39" fillId="15" borderId="107" xfId="0" applyNumberFormat="1" applyFont="1" applyFill="1" applyBorder="1"/>
    <xf numFmtId="39" fontId="39" fillId="15" borderId="107" xfId="0" applyNumberFormat="1" applyFont="1" applyFill="1" applyBorder="1"/>
    <xf numFmtId="39" fontId="6" fillId="15" borderId="107" xfId="0" applyNumberFormat="1" applyFont="1" applyFill="1" applyBorder="1"/>
    <xf numFmtId="165" fontId="5" fillId="5" borderId="112" xfId="0" applyNumberFormat="1" applyFont="1" applyFill="1" applyBorder="1"/>
    <xf numFmtId="39" fontId="5" fillId="5" borderId="124" xfId="0" applyNumberFormat="1" applyFont="1" applyFill="1" applyBorder="1"/>
    <xf numFmtId="39" fontId="5" fillId="5" borderId="125" xfId="0" applyNumberFormat="1" applyFont="1" applyFill="1" applyBorder="1"/>
    <xf numFmtId="2" fontId="5" fillId="14" borderId="112" xfId="0" applyNumberFormat="1" applyFont="1" applyFill="1" applyBorder="1"/>
    <xf numFmtId="39" fontId="5" fillId="14" borderId="126" xfId="0" applyNumberFormat="1" applyFont="1" applyFill="1" applyBorder="1"/>
    <xf numFmtId="39" fontId="5" fillId="14" borderId="127" xfId="0" applyNumberFormat="1" applyFont="1" applyFill="1" applyBorder="1"/>
    <xf numFmtId="39" fontId="5" fillId="14" borderId="128" xfId="0" applyNumberFormat="1" applyFont="1" applyFill="1" applyBorder="1"/>
    <xf numFmtId="10" fontId="10" fillId="15" borderId="112" xfId="0" applyNumberFormat="1" applyFont="1" applyFill="1" applyBorder="1"/>
    <xf numFmtId="39" fontId="10" fillId="15" borderId="120" xfId="0" applyNumberFormat="1" applyFont="1" applyFill="1" applyBorder="1"/>
    <xf numFmtId="39" fontId="10" fillId="15" borderId="129" xfId="0" applyNumberFormat="1" applyFont="1" applyFill="1" applyBorder="1"/>
    <xf numFmtId="39" fontId="10" fillId="15" borderId="130" xfId="0" applyNumberFormat="1" applyFont="1" applyFill="1" applyBorder="1"/>
    <xf numFmtId="168" fontId="14" fillId="15" borderId="112" xfId="0" applyNumberFormat="1" applyFont="1" applyFill="1" applyBorder="1"/>
    <xf numFmtId="39" fontId="14" fillId="18" borderId="113" xfId="0" applyNumberFormat="1" applyFont="1" applyFill="1" applyBorder="1"/>
    <xf numFmtId="39" fontId="14" fillId="18" borderId="114" xfId="0" applyNumberFormat="1" applyFont="1" applyFill="1" applyBorder="1"/>
    <xf numFmtId="39" fontId="14" fillId="18" borderId="115" xfId="0" applyNumberFormat="1" applyFont="1" applyFill="1" applyBorder="1"/>
    <xf numFmtId="164" fontId="33" fillId="15" borderId="117" xfId="0" applyNumberFormat="1" applyFont="1" applyFill="1" applyBorder="1"/>
    <xf numFmtId="2" fontId="10" fillId="14" borderId="112" xfId="0" applyNumberFormat="1" applyFont="1" applyFill="1" applyBorder="1"/>
    <xf numFmtId="39" fontId="10" fillId="14" borderId="124" xfId="0" applyNumberFormat="1" applyFont="1" applyFill="1" applyBorder="1"/>
    <xf numFmtId="39" fontId="10" fillId="14" borderId="131" xfId="0" applyNumberFormat="1" applyFont="1" applyFill="1" applyBorder="1"/>
    <xf numFmtId="39" fontId="10" fillId="14" borderId="125" xfId="0" applyNumberFormat="1" applyFont="1" applyFill="1" applyBorder="1"/>
    <xf numFmtId="169" fontId="5" fillId="14" borderId="112" xfId="0" applyNumberFormat="1" applyFont="1" applyFill="1" applyBorder="1"/>
    <xf numFmtId="169" fontId="35" fillId="15" borderId="112" xfId="4" applyNumberFormat="1" applyFont="1" applyFill="1" applyBorder="1"/>
    <xf numFmtId="39" fontId="35" fillId="15" borderId="124" xfId="0" applyNumberFormat="1" applyFont="1" applyFill="1" applyBorder="1"/>
    <xf numFmtId="39" fontId="35" fillId="15" borderId="131" xfId="0" applyNumberFormat="1" applyFont="1" applyFill="1" applyBorder="1"/>
    <xf numFmtId="39" fontId="35" fillId="15" borderId="125" xfId="0" applyNumberFormat="1" applyFont="1" applyFill="1" applyBorder="1"/>
    <xf numFmtId="169" fontId="35" fillId="14" borderId="112" xfId="4" applyNumberFormat="1" applyFont="1" applyFill="1" applyBorder="1"/>
    <xf numFmtId="39" fontId="35" fillId="14" borderId="124" xfId="0" applyNumberFormat="1" applyFont="1" applyFill="1" applyBorder="1"/>
    <xf numFmtId="39" fontId="35" fillId="14" borderId="131" xfId="0" applyNumberFormat="1" applyFont="1" applyFill="1" applyBorder="1"/>
    <xf numFmtId="39" fontId="35" fillId="14" borderId="125" xfId="0" applyNumberFormat="1" applyFont="1" applyFill="1" applyBorder="1"/>
    <xf numFmtId="169" fontId="36" fillId="15" borderId="112" xfId="4" applyNumberFormat="1" applyFont="1" applyFill="1" applyBorder="1"/>
    <xf numFmtId="39" fontId="36" fillId="15" borderId="124" xfId="0" applyNumberFormat="1" applyFont="1" applyFill="1" applyBorder="1"/>
    <xf numFmtId="39" fontId="36" fillId="15" borderId="131" xfId="0" applyNumberFormat="1" applyFont="1" applyFill="1" applyBorder="1"/>
    <xf numFmtId="39" fontId="36" fillId="15" borderId="125" xfId="0" applyNumberFormat="1" applyFont="1" applyFill="1" applyBorder="1"/>
    <xf numFmtId="169" fontId="36" fillId="14" borderId="112" xfId="4" applyNumberFormat="1" applyFont="1" applyFill="1" applyBorder="1"/>
    <xf numFmtId="39" fontId="36" fillId="14" borderId="124" xfId="0" applyNumberFormat="1" applyFont="1" applyFill="1" applyBorder="1"/>
    <xf numFmtId="39" fontId="36" fillId="14" borderId="131" xfId="0" applyNumberFormat="1" applyFont="1" applyFill="1" applyBorder="1"/>
    <xf numFmtId="39" fontId="36" fillId="14" borderId="125" xfId="0" applyNumberFormat="1" applyFont="1" applyFill="1" applyBorder="1"/>
    <xf numFmtId="164" fontId="35" fillId="14" borderId="112" xfId="4" applyNumberFormat="1" applyFont="1" applyFill="1" applyBorder="1"/>
    <xf numFmtId="165" fontId="36" fillId="14" borderId="112" xfId="0" applyNumberFormat="1" applyFont="1" applyFill="1" applyBorder="1"/>
    <xf numFmtId="39" fontId="5" fillId="15" borderId="124" xfId="0" applyNumberFormat="1" applyFont="1" applyFill="1" applyBorder="1"/>
    <xf numFmtId="39" fontId="5" fillId="15" borderId="131" xfId="0" applyNumberFormat="1" applyFont="1" applyFill="1" applyBorder="1"/>
    <xf numFmtId="39" fontId="5" fillId="15" borderId="125" xfId="0" applyNumberFormat="1" applyFont="1" applyFill="1" applyBorder="1"/>
    <xf numFmtId="164" fontId="10" fillId="14" borderId="112" xfId="0" applyNumberFormat="1" applyFont="1" applyFill="1" applyBorder="1"/>
    <xf numFmtId="174" fontId="10" fillId="14" borderId="124" xfId="0" applyNumberFormat="1" applyFont="1" applyFill="1" applyBorder="1"/>
    <xf numFmtId="174" fontId="10" fillId="14" borderId="131" xfId="0" applyNumberFormat="1" applyFont="1" applyFill="1" applyBorder="1"/>
    <xf numFmtId="174" fontId="10" fillId="14" borderId="125" xfId="0" applyNumberFormat="1" applyFont="1" applyFill="1" applyBorder="1"/>
    <xf numFmtId="164" fontId="10" fillId="15" borderId="112" xfId="0" applyNumberFormat="1" applyFont="1" applyFill="1" applyBorder="1"/>
    <xf numFmtId="39" fontId="10" fillId="15" borderId="124" xfId="0" applyNumberFormat="1" applyFont="1" applyFill="1" applyBorder="1"/>
    <xf numFmtId="39" fontId="10" fillId="15" borderId="131" xfId="0" applyNumberFormat="1" applyFont="1" applyFill="1" applyBorder="1"/>
    <xf numFmtId="39" fontId="10" fillId="15" borderId="125" xfId="0" applyNumberFormat="1" applyFont="1" applyFill="1" applyBorder="1"/>
    <xf numFmtId="39" fontId="5" fillId="14" borderId="132" xfId="0" applyNumberFormat="1" applyFont="1" applyFill="1" applyBorder="1"/>
    <xf numFmtId="39" fontId="5" fillId="14" borderId="133" xfId="0" applyNumberFormat="1" applyFont="1" applyFill="1" applyBorder="1"/>
    <xf numFmtId="39" fontId="5" fillId="14" borderId="134" xfId="0" applyNumberFormat="1" applyFont="1" applyFill="1" applyBorder="1"/>
    <xf numFmtId="37" fontId="10" fillId="10" borderId="136" xfId="0" applyNumberFormat="1" applyFont="1" applyFill="1" applyBorder="1"/>
    <xf numFmtId="164" fontId="29" fillId="5" borderId="137" xfId="0" applyNumberFormat="1" applyFont="1" applyFill="1" applyBorder="1"/>
    <xf numFmtId="165" fontId="5" fillId="5" borderId="138" xfId="0" applyNumberFormat="1" applyFont="1" applyFill="1" applyBorder="1" applyAlignment="1">
      <alignment horizontal="right"/>
    </xf>
    <xf numFmtId="39" fontId="5" fillId="5" borderId="139" xfId="0" applyNumberFormat="1" applyFont="1" applyFill="1" applyBorder="1"/>
    <xf numFmtId="39" fontId="5" fillId="5" borderId="140" xfId="0" applyNumberFormat="1" applyFont="1" applyFill="1" applyBorder="1"/>
    <xf numFmtId="164" fontId="29" fillId="15" borderId="137" xfId="0" applyNumberFormat="1" applyFont="1" applyFill="1" applyBorder="1"/>
    <xf numFmtId="2" fontId="10" fillId="15" borderId="138" xfId="0" applyNumberFormat="1" applyFont="1" applyFill="1" applyBorder="1"/>
    <xf numFmtId="39" fontId="10" fillId="15" borderId="139" xfId="0" applyNumberFormat="1" applyFont="1" applyFill="1" applyBorder="1"/>
    <xf numFmtId="39" fontId="10" fillId="15" borderId="141" xfId="0" applyNumberFormat="1" applyFont="1" applyFill="1" applyBorder="1"/>
    <xf numFmtId="39" fontId="10" fillId="15" borderId="140" xfId="0" applyNumberFormat="1" applyFont="1" applyFill="1" applyBorder="1"/>
    <xf numFmtId="164" fontId="29" fillId="14" borderId="137" xfId="0" applyNumberFormat="1" applyFont="1" applyFill="1" applyBorder="1"/>
    <xf numFmtId="2" fontId="5" fillId="14" borderId="138" xfId="0" applyNumberFormat="1" applyFont="1" applyFill="1" applyBorder="1"/>
    <xf numFmtId="39" fontId="5" fillId="14" borderId="142" xfId="0" applyNumberFormat="1" applyFont="1" applyFill="1" applyBorder="1"/>
    <xf numFmtId="39" fontId="5" fillId="14" borderId="143" xfId="0" applyNumberFormat="1" applyFont="1" applyFill="1" applyBorder="1"/>
    <xf numFmtId="39" fontId="5" fillId="14" borderId="144" xfId="0" applyNumberFormat="1" applyFont="1" applyFill="1" applyBorder="1"/>
    <xf numFmtId="169" fontId="5" fillId="15" borderId="138" xfId="4" applyNumberFormat="1" applyFont="1" applyFill="1" applyBorder="1"/>
    <xf numFmtId="39" fontId="5" fillId="15" borderId="139" xfId="0" applyNumberFormat="1" applyFont="1" applyFill="1" applyBorder="1"/>
    <xf numFmtId="39" fontId="5" fillId="15" borderId="141" xfId="0" applyNumberFormat="1" applyFont="1" applyFill="1" applyBorder="1"/>
    <xf numFmtId="39" fontId="5" fillId="15" borderId="140" xfId="0" applyNumberFormat="1" applyFont="1" applyFill="1" applyBorder="1"/>
    <xf numFmtId="169" fontId="35" fillId="14" borderId="138" xfId="4" applyNumberFormat="1" applyFont="1" applyFill="1" applyBorder="1"/>
    <xf numFmtId="39" fontId="35" fillId="14" borderId="139" xfId="0" applyNumberFormat="1" applyFont="1" applyFill="1" applyBorder="1"/>
    <xf numFmtId="39" fontId="35" fillId="14" borderId="141" xfId="0" applyNumberFormat="1" applyFont="1" applyFill="1" applyBorder="1"/>
    <xf numFmtId="39" fontId="35" fillId="14" borderId="140" xfId="0" applyNumberFormat="1" applyFont="1" applyFill="1" applyBorder="1"/>
    <xf numFmtId="169" fontId="35" fillId="15" borderId="138" xfId="4" applyNumberFormat="1" applyFont="1" applyFill="1" applyBorder="1"/>
    <xf numFmtId="39" fontId="35" fillId="15" borderId="139" xfId="0" applyNumberFormat="1" applyFont="1" applyFill="1" applyBorder="1"/>
    <xf numFmtId="39" fontId="35" fillId="15" borderId="141" xfId="0" applyNumberFormat="1" applyFont="1" applyFill="1" applyBorder="1"/>
    <xf numFmtId="39" fontId="35" fillId="15" borderId="140" xfId="0" applyNumberFormat="1" applyFont="1" applyFill="1" applyBorder="1"/>
    <xf numFmtId="169" fontId="36" fillId="14" borderId="138" xfId="4" applyNumberFormat="1" applyFont="1" applyFill="1" applyBorder="1"/>
    <xf numFmtId="39" fontId="36" fillId="14" borderId="139" xfId="0" applyNumberFormat="1" applyFont="1" applyFill="1" applyBorder="1"/>
    <xf numFmtId="39" fontId="36" fillId="14" borderId="141" xfId="0" applyNumberFormat="1" applyFont="1" applyFill="1" applyBorder="1"/>
    <xf numFmtId="39" fontId="36" fillId="14" borderId="140" xfId="0" applyNumberFormat="1" applyFont="1" applyFill="1" applyBorder="1"/>
    <xf numFmtId="169" fontId="36" fillId="15" borderId="138" xfId="4" applyNumberFormat="1" applyFont="1" applyFill="1" applyBorder="1"/>
    <xf numFmtId="39" fontId="36" fillId="15" borderId="139" xfId="0" applyNumberFormat="1" applyFont="1" applyFill="1" applyBorder="1"/>
    <xf numFmtId="39" fontId="36" fillId="15" borderId="141" xfId="0" applyNumberFormat="1" applyFont="1" applyFill="1" applyBorder="1"/>
    <xf numFmtId="39" fontId="36" fillId="15" borderId="140" xfId="0" applyNumberFormat="1" applyFont="1" applyFill="1" applyBorder="1"/>
    <xf numFmtId="169" fontId="10" fillId="15" borderId="138" xfId="4" applyNumberFormat="1" applyFont="1" applyFill="1" applyBorder="1"/>
    <xf numFmtId="164" fontId="35" fillId="15" borderId="138" xfId="4" applyNumberFormat="1" applyFont="1" applyFill="1" applyBorder="1"/>
    <xf numFmtId="165" fontId="5" fillId="15" borderId="138" xfId="0" applyNumberFormat="1" applyFont="1" applyFill="1" applyBorder="1"/>
    <xf numFmtId="165" fontId="5" fillId="14" borderId="138" xfId="0" applyNumberFormat="1" applyFont="1" applyFill="1" applyBorder="1"/>
    <xf numFmtId="165" fontId="10" fillId="15" borderId="138" xfId="0" applyNumberFormat="1" applyFont="1" applyFill="1" applyBorder="1"/>
    <xf numFmtId="39" fontId="5" fillId="14" borderId="139" xfId="0" applyNumberFormat="1" applyFont="1" applyFill="1" applyBorder="1"/>
    <xf numFmtId="39" fontId="5" fillId="14" borderId="141" xfId="0" applyNumberFormat="1" applyFont="1" applyFill="1" applyBorder="1"/>
    <xf numFmtId="39" fontId="5" fillId="14" borderId="140" xfId="0" applyNumberFormat="1" applyFont="1" applyFill="1" applyBorder="1"/>
    <xf numFmtId="164" fontId="10" fillId="15" borderId="138" xfId="0" applyNumberFormat="1" applyFont="1" applyFill="1" applyBorder="1"/>
    <xf numFmtId="164" fontId="10" fillId="14" borderId="138" xfId="0" applyNumberFormat="1" applyFont="1" applyFill="1" applyBorder="1"/>
    <xf numFmtId="39" fontId="10" fillId="14" borderId="139" xfId="0" applyNumberFormat="1" applyFont="1" applyFill="1" applyBorder="1"/>
    <xf numFmtId="39" fontId="10" fillId="14" borderId="141" xfId="0" applyNumberFormat="1" applyFont="1" applyFill="1" applyBorder="1"/>
    <xf numFmtId="39" fontId="10" fillId="14" borderId="140" xfId="0" applyNumberFormat="1" applyFont="1" applyFill="1" applyBorder="1"/>
    <xf numFmtId="173" fontId="5" fillId="15" borderId="138" xfId="0" applyNumberFormat="1" applyFont="1" applyFill="1" applyBorder="1"/>
    <xf numFmtId="37" fontId="10" fillId="10" borderId="145" xfId="0" applyNumberFormat="1" applyFont="1" applyFill="1" applyBorder="1"/>
    <xf numFmtId="37" fontId="10" fillId="10" borderId="146" xfId="0" applyNumberFormat="1" applyFont="1" applyFill="1" applyBorder="1"/>
    <xf numFmtId="164" fontId="29" fillId="2" borderId="137" xfId="0" applyNumberFormat="1" applyFont="1" applyFill="1" applyBorder="1"/>
    <xf numFmtId="2" fontId="5" fillId="2" borderId="138" xfId="0" applyNumberFormat="1" applyFont="1" applyFill="1" applyBorder="1"/>
    <xf numFmtId="39" fontId="5" fillId="2" borderId="147" xfId="0" applyNumberFormat="1" applyFont="1" applyFill="1" applyBorder="1"/>
    <xf numFmtId="39" fontId="5" fillId="2" borderId="148" xfId="0" applyNumberFormat="1" applyFont="1" applyFill="1" applyBorder="1"/>
    <xf numFmtId="39" fontId="5" fillId="14" borderId="147" xfId="0" applyNumberFormat="1" applyFont="1" applyFill="1" applyBorder="1"/>
    <xf numFmtId="39" fontId="5" fillId="14" borderId="148" xfId="0" applyNumberFormat="1" applyFont="1" applyFill="1" applyBorder="1"/>
    <xf numFmtId="10" fontId="10" fillId="2" borderId="138" xfId="0" applyNumberFormat="1" applyFont="1" applyFill="1" applyBorder="1"/>
    <xf numFmtId="39" fontId="10" fillId="2" borderId="147" xfId="0" applyNumberFormat="1" applyFont="1" applyFill="1" applyBorder="1"/>
    <xf numFmtId="39" fontId="10" fillId="2" borderId="148" xfId="0" applyNumberFormat="1" applyFont="1" applyFill="1" applyBorder="1"/>
    <xf numFmtId="165" fontId="5" fillId="5" borderId="138" xfId="0" applyNumberFormat="1" applyFont="1" applyFill="1" applyBorder="1"/>
    <xf numFmtId="39" fontId="5" fillId="5" borderId="147" xfId="0" applyNumberFormat="1" applyFont="1" applyFill="1" applyBorder="1"/>
    <xf numFmtId="39" fontId="5" fillId="5" borderId="148" xfId="0" applyNumberFormat="1" applyFont="1" applyFill="1" applyBorder="1"/>
    <xf numFmtId="164" fontId="5" fillId="2" borderId="138" xfId="0" applyNumberFormat="1" applyFont="1" applyFill="1" applyBorder="1"/>
    <xf numFmtId="39" fontId="5" fillId="2" borderId="149" xfId="0" applyNumberFormat="1" applyFont="1" applyFill="1" applyBorder="1"/>
    <xf numFmtId="39" fontId="6" fillId="15" borderId="135" xfId="0" applyNumberFormat="1" applyFont="1" applyFill="1" applyBorder="1"/>
    <xf numFmtId="37" fontId="5" fillId="10" borderId="145" xfId="0" applyNumberFormat="1" applyFont="1" applyFill="1" applyBorder="1"/>
    <xf numFmtId="37" fontId="5" fillId="10" borderId="146" xfId="0" applyNumberFormat="1" applyFont="1" applyFill="1" applyBorder="1"/>
    <xf numFmtId="39" fontId="5" fillId="5" borderId="150" xfId="0" applyNumberFormat="1" applyFont="1" applyFill="1" applyBorder="1"/>
    <xf numFmtId="39" fontId="5" fillId="2" borderId="150" xfId="0" applyNumberFormat="1" applyFont="1" applyFill="1" applyBorder="1"/>
    <xf numFmtId="164" fontId="5" fillId="5" borderId="138" xfId="0" applyNumberFormat="1" applyFont="1" applyFill="1" applyBorder="1"/>
    <xf numFmtId="164" fontId="28" fillId="10" borderId="151" xfId="0" applyNumberFormat="1" applyFont="1" applyFill="1" applyBorder="1"/>
    <xf numFmtId="164" fontId="29" fillId="10" borderId="152" xfId="0" applyNumberFormat="1" applyFont="1" applyFill="1" applyBorder="1"/>
    <xf numFmtId="37" fontId="10" fillId="10" borderId="153" xfId="0" applyNumberFormat="1" applyFont="1" applyFill="1" applyBorder="1"/>
    <xf numFmtId="170" fontId="5" fillId="5" borderId="138" xfId="0" applyNumberFormat="1" applyFont="1" applyFill="1" applyBorder="1" applyAlignment="1">
      <alignment horizontal="right"/>
    </xf>
    <xf numFmtId="39" fontId="5" fillId="3" borderId="150" xfId="0" applyNumberFormat="1" applyFont="1" applyFill="1" applyBorder="1"/>
    <xf numFmtId="39" fontId="5" fillId="3" borderId="147" xfId="0" applyNumberFormat="1" applyFont="1" applyFill="1" applyBorder="1"/>
    <xf numFmtId="39" fontId="5" fillId="3" borderId="148" xfId="0" applyNumberFormat="1" applyFont="1" applyFill="1" applyBorder="1"/>
    <xf numFmtId="4" fontId="5" fillId="15" borderId="138" xfId="0" applyNumberFormat="1" applyFont="1" applyFill="1" applyBorder="1"/>
    <xf numFmtId="39" fontId="5" fillId="18" borderId="150" xfId="0" applyNumberFormat="1" applyFont="1" applyFill="1" applyBorder="1"/>
    <xf numFmtId="39" fontId="5" fillId="18" borderId="147" xfId="0" applyNumberFormat="1" applyFont="1" applyFill="1" applyBorder="1"/>
    <xf numFmtId="39" fontId="5" fillId="18" borderId="148" xfId="0" applyNumberFormat="1" applyFont="1" applyFill="1" applyBorder="1"/>
    <xf numFmtId="4" fontId="5" fillId="14" borderId="138" xfId="0" applyNumberFormat="1" applyFont="1" applyFill="1" applyBorder="1"/>
    <xf numFmtId="39" fontId="5" fillId="17" borderId="150" xfId="0" applyNumberFormat="1" applyFont="1" applyFill="1" applyBorder="1"/>
    <xf numFmtId="39" fontId="5" fillId="17" borderId="147" xfId="0" applyNumberFormat="1" applyFont="1" applyFill="1" applyBorder="1"/>
    <xf numFmtId="39" fontId="5" fillId="17" borderId="148" xfId="0" applyNumberFormat="1" applyFont="1" applyFill="1" applyBorder="1"/>
    <xf numFmtId="10" fontId="10" fillId="15" borderId="138" xfId="0" applyNumberFormat="1" applyFont="1" applyFill="1" applyBorder="1"/>
    <xf numFmtId="39" fontId="10" fillId="15" borderId="142" xfId="0" applyNumberFormat="1" applyFont="1" applyFill="1" applyBorder="1"/>
    <xf numFmtId="39" fontId="10" fillId="15" borderId="154" xfId="0" applyNumberFormat="1" applyFont="1" applyFill="1" applyBorder="1"/>
    <xf numFmtId="39" fontId="10" fillId="15" borderId="155" xfId="0" applyNumberFormat="1" applyFont="1" applyFill="1" applyBorder="1"/>
    <xf numFmtId="170" fontId="5" fillId="14" borderId="138" xfId="0" applyNumberFormat="1" applyFont="1" applyFill="1" applyBorder="1"/>
    <xf numFmtId="168" fontId="14" fillId="15" borderId="138" xfId="0" applyNumberFormat="1" applyFont="1" applyFill="1" applyBorder="1"/>
    <xf numFmtId="39" fontId="14" fillId="18" borderId="150" xfId="0" applyNumberFormat="1" applyFont="1" applyFill="1" applyBorder="1"/>
    <xf numFmtId="39" fontId="14" fillId="18" borderId="147" xfId="0" applyNumberFormat="1" applyFont="1" applyFill="1" applyBorder="1"/>
    <xf numFmtId="39" fontId="14" fillId="18" borderId="148" xfId="0" applyNumberFormat="1" applyFont="1" applyFill="1" applyBorder="1"/>
    <xf numFmtId="164" fontId="5" fillId="15" borderId="138" xfId="0" applyNumberFormat="1" applyFont="1" applyFill="1" applyBorder="1"/>
    <xf numFmtId="164" fontId="34" fillId="12" borderId="156" xfId="0" applyNumberFormat="1" applyFont="1" applyFill="1" applyBorder="1"/>
    <xf numFmtId="164" fontId="33" fillId="12" borderId="157" xfId="0" applyNumberFormat="1" applyFont="1" applyFill="1" applyBorder="1"/>
    <xf numFmtId="39" fontId="34" fillId="12" borderId="157" xfId="0" applyNumberFormat="1" applyFont="1" applyFill="1" applyBorder="1"/>
    <xf numFmtId="39" fontId="34" fillId="12" borderId="158" xfId="0" applyNumberFormat="1" applyFont="1" applyFill="1" applyBorder="1"/>
    <xf numFmtId="39" fontId="5" fillId="14" borderId="159" xfId="0" applyNumberFormat="1" applyFont="1" applyFill="1" applyBorder="1"/>
    <xf numFmtId="39" fontId="5" fillId="15" borderId="150" xfId="0" applyNumberFormat="1" applyFont="1" applyFill="1" applyBorder="1"/>
    <xf numFmtId="39" fontId="5" fillId="15" borderId="147" xfId="0" applyNumberFormat="1" applyFont="1" applyFill="1" applyBorder="1"/>
    <xf numFmtId="39" fontId="5" fillId="15" borderId="148" xfId="0" applyNumberFormat="1" applyFont="1" applyFill="1" applyBorder="1"/>
    <xf numFmtId="164" fontId="12" fillId="12" borderId="157" xfId="0" applyNumberFormat="1" applyFont="1" applyFill="1" applyBorder="1"/>
    <xf numFmtId="39" fontId="6" fillId="12" borderId="157" xfId="0" applyNumberFormat="1" applyFont="1" applyFill="1" applyBorder="1"/>
    <xf numFmtId="39" fontId="6" fillId="12" borderId="158" xfId="0" applyNumberFormat="1" applyFont="1" applyFill="1" applyBorder="1"/>
    <xf numFmtId="166" fontId="5" fillId="5" borderId="138" xfId="0" applyNumberFormat="1" applyFont="1" applyFill="1" applyBorder="1" applyAlignment="1">
      <alignment horizontal="right"/>
    </xf>
    <xf numFmtId="166" fontId="5" fillId="2" borderId="138" xfId="0" applyNumberFormat="1" applyFont="1" applyFill="1" applyBorder="1"/>
    <xf numFmtId="2" fontId="5" fillId="5" borderId="138" xfId="0" applyNumberFormat="1" applyFont="1" applyFill="1" applyBorder="1"/>
    <xf numFmtId="166" fontId="5" fillId="15" borderId="138" xfId="0" applyNumberFormat="1" applyFont="1" applyFill="1" applyBorder="1"/>
    <xf numFmtId="166" fontId="5" fillId="14" borderId="138" xfId="0" applyNumberFormat="1" applyFont="1" applyFill="1" applyBorder="1"/>
    <xf numFmtId="39" fontId="5" fillId="14" borderId="150" xfId="0" applyNumberFormat="1" applyFont="1" applyFill="1" applyBorder="1"/>
    <xf numFmtId="164" fontId="5" fillId="5" borderId="138" xfId="0" applyNumberFormat="1" applyFont="1" applyFill="1" applyBorder="1" applyAlignment="1">
      <alignment horizontal="right"/>
    </xf>
    <xf numFmtId="4" fontId="5" fillId="5" borderId="150" xfId="0" applyNumberFormat="1" applyFont="1" applyFill="1" applyBorder="1" applyAlignment="1">
      <alignment horizontal="right"/>
    </xf>
    <xf numFmtId="4" fontId="5" fillId="5" borderId="147" xfId="0" applyNumberFormat="1" applyFont="1" applyFill="1" applyBorder="1" applyAlignment="1">
      <alignment horizontal="right"/>
    </xf>
    <xf numFmtId="4" fontId="5" fillId="5" borderId="147" xfId="0" applyNumberFormat="1" applyFont="1" applyFill="1" applyBorder="1" applyAlignment="1"/>
    <xf numFmtId="4" fontId="5" fillId="5" borderId="148" xfId="0" applyNumberFormat="1" applyFont="1" applyFill="1" applyBorder="1" applyAlignment="1">
      <alignment horizontal="right"/>
    </xf>
    <xf numFmtId="39" fontId="5" fillId="2" borderId="147" xfId="0" applyNumberFormat="1" applyFont="1" applyFill="1" applyBorder="1" applyAlignment="1"/>
    <xf numFmtId="39" fontId="5" fillId="14" borderId="150" xfId="0" applyNumberFormat="1" applyFont="1" applyFill="1" applyBorder="1" applyAlignment="1">
      <alignment horizontal="right"/>
    </xf>
    <xf numFmtId="39" fontId="5" fillId="14" borderId="147" xfId="0" applyNumberFormat="1" applyFont="1" applyFill="1" applyBorder="1" applyAlignment="1">
      <alignment horizontal="right"/>
    </xf>
    <xf numFmtId="39" fontId="5" fillId="14" borderId="147" xfId="0" applyNumberFormat="1" applyFont="1" applyFill="1" applyBorder="1" applyAlignment="1"/>
    <xf numFmtId="39" fontId="5" fillId="14" borderId="148" xfId="0" applyNumberFormat="1" applyFont="1" applyFill="1" applyBorder="1" applyAlignment="1">
      <alignment horizontal="right"/>
    </xf>
    <xf numFmtId="39" fontId="5" fillId="15" borderId="150" xfId="0" applyNumberFormat="1" applyFont="1" applyFill="1" applyBorder="1" applyAlignment="1">
      <alignment horizontal="right"/>
    </xf>
    <xf numFmtId="39" fontId="5" fillId="15" borderId="147" xfId="0" applyNumberFormat="1" applyFont="1" applyFill="1" applyBorder="1" applyAlignment="1">
      <alignment horizontal="right"/>
    </xf>
    <xf numFmtId="39" fontId="5" fillId="15" borderId="147" xfId="0" applyNumberFormat="1" applyFont="1" applyFill="1" applyBorder="1" applyAlignment="1"/>
    <xf numFmtId="39" fontId="5" fillId="15" borderId="148" xfId="0" applyNumberFormat="1" applyFont="1" applyFill="1" applyBorder="1" applyAlignment="1">
      <alignment horizontal="right"/>
    </xf>
    <xf numFmtId="4" fontId="5" fillId="14" borderId="150" xfId="0" applyNumberFormat="1" applyFont="1" applyFill="1" applyBorder="1" applyAlignment="1">
      <alignment horizontal="right"/>
    </xf>
    <xf numFmtId="4" fontId="5" fillId="14" borderId="147" xfId="0" applyNumberFormat="1" applyFont="1" applyFill="1" applyBorder="1" applyAlignment="1">
      <alignment horizontal="right"/>
    </xf>
    <xf numFmtId="4" fontId="5" fillId="14" borderId="147" xfId="0" applyNumberFormat="1" applyFont="1" applyFill="1" applyBorder="1" applyAlignment="1"/>
    <xf numFmtId="4" fontId="5" fillId="14" borderId="148" xfId="0" applyNumberFormat="1" applyFont="1" applyFill="1" applyBorder="1" applyAlignment="1">
      <alignment horizontal="right"/>
    </xf>
    <xf numFmtId="39" fontId="5" fillId="5" borderId="160" xfId="0" applyNumberFormat="1" applyFont="1" applyFill="1" applyBorder="1"/>
    <xf numFmtId="39" fontId="5" fillId="5" borderId="161" xfId="0" applyNumberFormat="1" applyFont="1" applyFill="1" applyBorder="1"/>
    <xf numFmtId="39" fontId="5" fillId="14" borderId="162" xfId="0" applyNumberFormat="1" applyFont="1" applyFill="1" applyBorder="1"/>
    <xf numFmtId="39" fontId="5" fillId="14" borderId="163" xfId="0" applyNumberFormat="1" applyFont="1" applyFill="1" applyBorder="1"/>
    <xf numFmtId="39" fontId="5" fillId="14" borderId="164" xfId="0" applyNumberFormat="1" applyFont="1" applyFill="1" applyBorder="1"/>
    <xf numFmtId="164" fontId="29" fillId="16" borderId="137" xfId="0" applyNumberFormat="1" applyFont="1" applyFill="1" applyBorder="1"/>
    <xf numFmtId="169" fontId="5" fillId="16" borderId="138" xfId="0" applyNumberFormat="1" applyFont="1" applyFill="1" applyBorder="1"/>
    <xf numFmtId="39" fontId="5" fillId="16" borderId="162" xfId="0" applyNumberFormat="1" applyFont="1" applyFill="1" applyBorder="1"/>
    <xf numFmtId="39" fontId="5" fillId="16" borderId="163" xfId="0" applyNumberFormat="1" applyFont="1" applyFill="1" applyBorder="1"/>
    <xf numFmtId="39" fontId="5" fillId="16" borderId="164" xfId="0" applyNumberFormat="1" applyFont="1" applyFill="1" applyBorder="1"/>
    <xf numFmtId="169" fontId="36" fillId="14" borderId="138" xfId="0" applyNumberFormat="1" applyFont="1" applyFill="1" applyBorder="1"/>
    <xf numFmtId="39" fontId="36" fillId="14" borderId="162" xfId="0" applyNumberFormat="1" applyFont="1" applyFill="1" applyBorder="1"/>
    <xf numFmtId="39" fontId="36" fillId="14" borderId="163" xfId="0" applyNumberFormat="1" applyFont="1" applyFill="1" applyBorder="1"/>
    <xf numFmtId="39" fontId="36" fillId="14" borderId="164" xfId="0" applyNumberFormat="1" applyFont="1" applyFill="1" applyBorder="1"/>
    <xf numFmtId="164" fontId="5" fillId="14" borderId="138" xfId="0" applyNumberFormat="1" applyFont="1" applyFill="1" applyBorder="1"/>
    <xf numFmtId="164" fontId="35" fillId="15" borderId="165" xfId="0" applyNumberFormat="1" applyFont="1" applyFill="1" applyBorder="1"/>
    <xf numFmtId="39" fontId="35" fillId="15" borderId="166" xfId="0" applyNumberFormat="1" applyFont="1" applyFill="1" applyBorder="1"/>
    <xf numFmtId="39" fontId="35" fillId="15" borderId="167" xfId="0" applyNumberFormat="1" applyFont="1" applyFill="1" applyBorder="1"/>
    <xf numFmtId="39" fontId="35" fillId="15" borderId="168" xfId="0" applyNumberFormat="1" applyFont="1" applyFill="1" applyBorder="1"/>
    <xf numFmtId="39" fontId="10" fillId="15" borderId="169" xfId="0" applyNumberFormat="1" applyFont="1" applyFill="1" applyBorder="1"/>
    <xf numFmtId="39" fontId="10" fillId="15" borderId="170" xfId="0" applyNumberFormat="1" applyFont="1" applyFill="1" applyBorder="1"/>
    <xf numFmtId="39" fontId="10" fillId="15" borderId="171" xfId="0" applyNumberFormat="1" applyFont="1" applyFill="1" applyBorder="1"/>
    <xf numFmtId="39" fontId="34" fillId="15" borderId="135" xfId="0" applyNumberFormat="1" applyFont="1" applyFill="1" applyBorder="1"/>
    <xf numFmtId="39" fontId="5" fillId="5" borderId="162" xfId="0" applyNumberFormat="1" applyFont="1" applyFill="1" applyBorder="1"/>
    <xf numFmtId="39" fontId="5" fillId="5" borderId="163" xfId="0" applyNumberFormat="1" applyFont="1" applyFill="1" applyBorder="1"/>
    <xf numFmtId="39" fontId="5" fillId="5" borderId="164" xfId="0" applyNumberFormat="1" applyFont="1" applyFill="1" applyBorder="1"/>
    <xf numFmtId="168" fontId="14" fillId="14" borderId="138" xfId="0" applyNumberFormat="1" applyFont="1" applyFill="1" applyBorder="1"/>
    <xf numFmtId="39" fontId="14" fillId="17" borderId="162" xfId="0" applyNumberFormat="1" applyFont="1" applyFill="1" applyBorder="1"/>
    <xf numFmtId="39" fontId="14" fillId="17" borderId="163" xfId="0" applyNumberFormat="1" applyFont="1" applyFill="1" applyBorder="1"/>
    <xf numFmtId="39" fontId="14" fillId="17" borderId="164" xfId="0" applyNumberFormat="1" applyFont="1" applyFill="1" applyBorder="1"/>
    <xf numFmtId="167" fontId="13" fillId="3" borderId="140" xfId="0" applyNumberFormat="1" applyFont="1" applyFill="1" applyBorder="1" applyAlignment="1">
      <alignment horizontal="right"/>
    </xf>
    <xf numFmtId="164" fontId="28" fillId="11" borderId="156" xfId="0" applyNumberFormat="1" applyFont="1" applyFill="1" applyBorder="1"/>
    <xf numFmtId="164" fontId="28" fillId="11" borderId="157" xfId="0" applyNumberFormat="1" applyFont="1" applyFill="1" applyBorder="1"/>
    <xf numFmtId="167" fontId="13" fillId="4" borderId="172" xfId="0" applyNumberFormat="1" applyFont="1" applyFill="1" applyBorder="1" applyAlignment="1">
      <alignment horizontal="right"/>
    </xf>
    <xf numFmtId="167" fontId="13" fillId="4" borderId="141" xfId="0" applyNumberFormat="1" applyFont="1" applyFill="1" applyBorder="1" applyAlignment="1">
      <alignment horizontal="right"/>
    </xf>
    <xf numFmtId="167" fontId="13" fillId="4" borderId="140" xfId="0" applyNumberFormat="1" applyFont="1" applyFill="1" applyBorder="1" applyAlignment="1">
      <alignment horizontal="right"/>
    </xf>
    <xf numFmtId="167" fontId="13" fillId="3" borderId="172" xfId="0" applyNumberFormat="1" applyFont="1" applyFill="1" applyBorder="1" applyAlignment="1">
      <alignment horizontal="right"/>
    </xf>
    <xf numFmtId="167" fontId="13" fillId="3" borderId="141" xfId="0" applyNumberFormat="1" applyFont="1" applyFill="1" applyBorder="1" applyAlignment="1">
      <alignment horizontal="right"/>
    </xf>
    <xf numFmtId="167" fontId="13" fillId="18" borderId="172" xfId="0" applyNumberFormat="1" applyFont="1" applyFill="1" applyBorder="1" applyAlignment="1">
      <alignment horizontal="right"/>
    </xf>
    <xf numFmtId="167" fontId="13" fillId="18" borderId="141" xfId="0" applyNumberFormat="1" applyFont="1" applyFill="1" applyBorder="1" applyAlignment="1">
      <alignment horizontal="right"/>
    </xf>
    <xf numFmtId="167" fontId="13" fillId="18" borderId="140" xfId="0" applyNumberFormat="1" applyFont="1" applyFill="1" applyBorder="1" applyAlignment="1">
      <alignment horizontal="right"/>
    </xf>
    <xf numFmtId="167" fontId="13" fillId="17" borderId="172" xfId="0" applyNumberFormat="1" applyFont="1" applyFill="1" applyBorder="1" applyAlignment="1">
      <alignment horizontal="right"/>
    </xf>
    <xf numFmtId="167" fontId="13" fillId="17" borderId="141" xfId="0" applyNumberFormat="1" applyFont="1" applyFill="1" applyBorder="1" applyAlignment="1">
      <alignment horizontal="right"/>
    </xf>
    <xf numFmtId="167" fontId="13" fillId="17" borderId="140" xfId="0" applyNumberFormat="1" applyFont="1" applyFill="1" applyBorder="1" applyAlignment="1">
      <alignment horizontal="right"/>
    </xf>
    <xf numFmtId="167" fontId="13" fillId="18" borderId="139" xfId="0" applyNumberFormat="1" applyFont="1" applyFill="1" applyBorder="1" applyAlignment="1">
      <alignment horizontal="right"/>
    </xf>
    <xf numFmtId="167" fontId="4" fillId="14" borderId="159" xfId="0" applyNumberFormat="1" applyFont="1" applyFill="1" applyBorder="1" applyAlignment="1">
      <alignment horizontal="right"/>
    </xf>
    <xf numFmtId="167" fontId="4" fillId="14" borderId="141" xfId="0" applyNumberFormat="1" applyFont="1" applyFill="1" applyBorder="1" applyAlignment="1">
      <alignment horizontal="right"/>
    </xf>
    <xf numFmtId="167" fontId="4" fillId="14" borderId="140" xfId="0" applyNumberFormat="1" applyFont="1" applyFill="1" applyBorder="1" applyAlignment="1">
      <alignment horizontal="right"/>
    </xf>
    <xf numFmtId="167" fontId="4" fillId="15" borderId="159" xfId="0" applyNumberFormat="1" applyFont="1" applyFill="1" applyBorder="1" applyAlignment="1">
      <alignment horizontal="right"/>
    </xf>
    <xf numFmtId="167" fontId="4" fillId="15" borderId="141" xfId="0" applyNumberFormat="1" applyFont="1" applyFill="1" applyBorder="1" applyAlignment="1">
      <alignment horizontal="right"/>
    </xf>
    <xf numFmtId="167" fontId="4" fillId="15" borderId="140" xfId="0" applyNumberFormat="1" applyFont="1" applyFill="1" applyBorder="1" applyAlignment="1">
      <alignment horizontal="right"/>
    </xf>
    <xf numFmtId="164" fontId="28" fillId="11" borderId="151" xfId="0" applyNumberFormat="1" applyFont="1" applyFill="1" applyBorder="1"/>
    <xf numFmtId="164" fontId="28" fillId="11" borderId="152" xfId="0" applyNumberFormat="1" applyFont="1" applyFill="1" applyBorder="1"/>
    <xf numFmtId="167" fontId="4" fillId="15" borderId="173" xfId="0" applyNumberFormat="1" applyFont="1" applyFill="1" applyBorder="1" applyAlignment="1">
      <alignment horizontal="right"/>
    </xf>
    <xf numFmtId="167" fontId="4" fillId="15" borderId="174" xfId="0" applyNumberFormat="1" applyFont="1" applyFill="1" applyBorder="1" applyAlignment="1">
      <alignment horizontal="right"/>
    </xf>
    <xf numFmtId="167" fontId="4" fillId="15" borderId="175" xfId="0" applyNumberFormat="1" applyFont="1" applyFill="1" applyBorder="1" applyAlignment="1">
      <alignment horizontal="right"/>
    </xf>
    <xf numFmtId="164" fontId="28" fillId="13" borderId="156" xfId="0" applyNumberFormat="1" applyFont="1" applyFill="1" applyBorder="1"/>
    <xf numFmtId="164" fontId="28" fillId="13" borderId="157" xfId="0" applyNumberFormat="1" applyFont="1" applyFill="1" applyBorder="1"/>
    <xf numFmtId="0" fontId="4" fillId="12" borderId="176" xfId="0" applyNumberFormat="1" applyFont="1" applyFill="1" applyBorder="1" applyAlignment="1">
      <alignment horizontal="right"/>
    </xf>
    <xf numFmtId="0" fontId="4" fillId="12" borderId="158" xfId="0" applyNumberFormat="1" applyFont="1" applyFill="1" applyBorder="1" applyAlignment="1">
      <alignment horizontal="right"/>
    </xf>
    <xf numFmtId="164" fontId="32" fillId="15" borderId="69" xfId="3" applyNumberFormat="1" applyFont="1" applyFill="1" applyBorder="1" applyAlignment="1" applyProtection="1">
      <alignment wrapText="1"/>
    </xf>
    <xf numFmtId="0" fontId="32" fillId="18" borderId="66" xfId="0" applyFont="1" applyFill="1" applyBorder="1" applyAlignment="1"/>
    <xf numFmtId="0" fontId="32" fillId="18" borderId="67" xfId="0" applyFont="1" applyFill="1" applyBorder="1" applyAlignment="1"/>
    <xf numFmtId="164" fontId="32" fillId="15" borderId="7" xfId="0" applyNumberFormat="1" applyFont="1" applyFill="1" applyBorder="1" applyAlignment="1">
      <alignment horizontal="left" wrapText="1"/>
    </xf>
    <xf numFmtId="0" fontId="32" fillId="18" borderId="0" xfId="0" applyFont="1" applyFill="1" applyBorder="1" applyAlignment="1"/>
    <xf numFmtId="0" fontId="32" fillId="18" borderId="43" xfId="0" applyFont="1" applyFill="1" applyBorder="1" applyAlignment="1"/>
    <xf numFmtId="164" fontId="32" fillId="15" borderId="177" xfId="3" applyNumberFormat="1" applyFont="1" applyFill="1" applyBorder="1" applyAlignment="1" applyProtection="1">
      <alignment wrapText="1"/>
    </xf>
    <xf numFmtId="0" fontId="32" fillId="18" borderId="178" xfId="0" applyFont="1" applyFill="1" applyBorder="1" applyAlignment="1"/>
    <xf numFmtId="0" fontId="32" fillId="18" borderId="179" xfId="0" applyFont="1" applyFill="1" applyBorder="1" applyAlignment="1"/>
  </cellXfs>
  <cellStyles count="6">
    <cellStyle name="Good" xfId="1" builtinId="26" customBuiltin="1"/>
    <cellStyle name="Heading 3" xfId="2" builtinId="18" customBuiltin="1"/>
    <cellStyle name="Hyperlink" xfId="3" builtinId="8"/>
    <cellStyle name="Normal" xfId="0" builtinId="0"/>
    <cellStyle name="Percent" xfId="4" builtinId="5"/>
    <cellStyle name="Style 1" xfId="5"/>
  </cellStyles>
  <dxfs count="0"/>
  <tableStyles count="0" defaultTableStyle="TableStyleMedium9" defaultPivotStyle="PivotStyleLight16"/>
  <colors>
    <mruColors>
      <color rgb="FFCA655A"/>
      <color rgb="FF909090"/>
      <color rgb="FF98CF73"/>
      <color rgb="FFDC5266"/>
      <color rgb="FF99B531"/>
      <color rgb="FFFFFF99"/>
      <color rgb="FFE3931D"/>
      <color rgb="FFE16B7C"/>
      <color rgb="FF003300"/>
      <color rgb="FF3329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styles" Target="styles.xml"/><Relationship Id="rId3" Type="http://schemas.openxmlformats.org/officeDocument/2006/relationships/worksheet" Target="worksheets/sheet2.xml"/><Relationship Id="rId7" Type="http://schemas.openxmlformats.org/officeDocument/2006/relationships/worksheet" Target="worksheets/sheet5.xml"/><Relationship Id="rId12" Type="http://schemas.openxmlformats.org/officeDocument/2006/relationships/theme" Target="theme/theme1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1" Type="http://schemas.openxmlformats.org/officeDocument/2006/relationships/worksheet" Target="worksheets/sheet9.xml"/><Relationship Id="rId5" Type="http://schemas.openxmlformats.org/officeDocument/2006/relationships/worksheet" Target="worksheets/sheet3.xml"/><Relationship Id="rId15" Type="http://schemas.openxmlformats.org/officeDocument/2006/relationships/calcChain" Target="calcChain.xml"/><Relationship Id="rId10" Type="http://schemas.openxmlformats.org/officeDocument/2006/relationships/worksheet" Target="worksheets/sheet8.xml"/><Relationship Id="rId4" Type="http://schemas.openxmlformats.org/officeDocument/2006/relationships/chartsheet" Target="chartsheets/sheet2.xml"/><Relationship Id="rId9" Type="http://schemas.openxmlformats.org/officeDocument/2006/relationships/worksheet" Target="worksheets/sheet7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ln>
                  <a:gradFill>
                    <a:gsLst>
                      <a:gs pos="0">
                        <a:schemeClr val="accent1">
                          <a:lumMod val="5000"/>
                          <a:lumOff val="95000"/>
                        </a:schemeClr>
                      </a:gs>
                      <a:gs pos="74000">
                        <a:schemeClr val="accent1">
                          <a:lumMod val="45000"/>
                          <a:lumOff val="55000"/>
                        </a:schemeClr>
                      </a:gs>
                      <a:gs pos="83000">
                        <a:schemeClr val="accent1">
                          <a:lumMod val="45000"/>
                          <a:lumOff val="55000"/>
                        </a:schemeClr>
                      </a:gs>
                      <a:gs pos="100000">
                        <a:schemeClr val="accent1">
                          <a:lumMod val="30000"/>
                          <a:lumOff val="70000"/>
                        </a:schemeClr>
                      </a:gs>
                    </a:gsLst>
                    <a:lin ang="5400000" scaled="1"/>
                  </a:gradFill>
                </a:ln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600"/>
              <a:t>LPSC</a:t>
            </a:r>
            <a:r>
              <a:rPr lang="en-US" sz="1600" baseline="0"/>
              <a:t> Jurisdictional </a:t>
            </a:r>
            <a:r>
              <a:rPr lang="en-US" sz="1600"/>
              <a:t>Residential Electric Rate Comparison for 1,000 Kwh </a:t>
            </a:r>
          </a:p>
          <a:p>
            <a:pPr>
              <a:defRPr/>
            </a:pPr>
            <a:r>
              <a:rPr lang="en-US" sz="1600"/>
              <a:t>for</a:t>
            </a:r>
            <a:r>
              <a:rPr lang="en-US" sz="1600" baseline="0"/>
              <a:t> January 2021</a:t>
            </a:r>
            <a:r>
              <a:rPr lang="en-US" sz="1600"/>
              <a:t>, Previous Month, and Same Month Last Year</a:t>
            </a:r>
          </a:p>
        </c:rich>
      </c:tx>
      <c:layout>
        <c:manualLayout>
          <c:xMode val="edge"/>
          <c:yMode val="edge"/>
          <c:x val="0.16598984010280504"/>
          <c:y val="3.859999810600110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862279349663383"/>
          <c:y val="0.1104488461713639"/>
          <c:w val="0.74810746873412981"/>
          <c:h val="0.79587155963303924"/>
        </c:manualLayout>
      </c:layout>
      <c:barChart>
        <c:barDir val="bar"/>
        <c:grouping val="clustered"/>
        <c:varyColors val="0"/>
        <c:ser>
          <c:idx val="0"/>
          <c:order val="0"/>
          <c:tx>
            <c:v>Current Month</c:v>
          </c:tx>
          <c:spPr>
            <a:solidFill>
              <a:schemeClr val="accent1"/>
            </a:solidFill>
            <a:ln>
              <a:noFill/>
            </a:ln>
            <a:effectLst>
              <a:outerShdw blurRad="38100" dist="25400" dir="7200000" rotWithShape="0">
                <a:srgbClr val="000000">
                  <a:alpha val="60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gradFill>
                        <a:gsLst>
                          <a:gs pos="0">
                            <a:schemeClr val="accent1">
                              <a:lumMod val="5000"/>
                              <a:lumOff val="95000"/>
                            </a:schemeClr>
                          </a:gs>
                          <a:gs pos="74000">
                            <a:schemeClr val="accent1">
                              <a:lumMod val="45000"/>
                              <a:lumOff val="55000"/>
                            </a:schemeClr>
                          </a:gs>
                          <a:gs pos="83000">
                            <a:schemeClr val="accent1">
                              <a:lumMod val="45000"/>
                              <a:lumOff val="55000"/>
                            </a:schemeClr>
                          </a:gs>
                          <a:gs pos="100000">
                            <a:schemeClr val="accent1">
                              <a:lumMod val="30000"/>
                              <a:lumOff val="70000"/>
                            </a:schemeClr>
                          </a:gs>
                        </a:gsLst>
                        <a:lin ang="5400000" scaled="1"/>
                      </a:gradFill>
                    </a:ln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'Jan 21'!$A$290:$A$308</c:f>
              <c:strCache>
                <c:ptCount val="19"/>
                <c:pt idx="0">
                  <c:v>BEAUREGARD-Schedule FRC</c:v>
                </c:pt>
                <c:pt idx="1">
                  <c:v>CLAIBORNE-Schedule A</c:v>
                </c:pt>
                <c:pt idx="2">
                  <c:v>CLECO-Schedule RS</c:v>
                </c:pt>
                <c:pt idx="3">
                  <c:v>CONCORDIA-Schedule A</c:v>
                </c:pt>
                <c:pt idx="4">
                  <c:v>DEMCO-Schedule AWS</c:v>
                </c:pt>
                <c:pt idx="5">
                  <c:v>DEMCO-Schedule AWS  NLM</c:v>
                </c:pt>
                <c:pt idx="6">
                  <c:v>DEMCO-Schedule A</c:v>
                </c:pt>
                <c:pt idx="7">
                  <c:v>Entergy Louisiana-Schedule RS-G (Legacy EGSL)</c:v>
                </c:pt>
                <c:pt idx="8">
                  <c:v>Entergy Louisiana-Schedule RS-L (Legacy ELL)</c:v>
                </c:pt>
                <c:pt idx="9">
                  <c:v>JEFFERSON DAVIS-Schedule A</c:v>
                </c:pt>
                <c:pt idx="10">
                  <c:v>NORTHEAST- Schedule A</c:v>
                </c:pt>
                <c:pt idx="11">
                  <c:v>PANOLA-HARRISON-Schedule R</c:v>
                </c:pt>
                <c:pt idx="12">
                  <c:v>POINTE COUPEE-Schedule 100/101</c:v>
                </c:pt>
                <c:pt idx="13">
                  <c:v>SLECA-Schedule A</c:v>
                </c:pt>
                <c:pt idx="14">
                  <c:v>SLEMCO-Schedule 01</c:v>
                </c:pt>
                <c:pt idx="15">
                  <c:v>SLEMCO-Schedule 05</c:v>
                </c:pt>
                <c:pt idx="16">
                  <c:v>SWEPCO-Schedule RS</c:v>
                </c:pt>
                <c:pt idx="17">
                  <c:v>WASHINGTON-ST.TAMMANY-Schedule A-5</c:v>
                </c:pt>
                <c:pt idx="18">
                  <c:v>AVERAGE COST </c:v>
                </c:pt>
              </c:strCache>
            </c:strRef>
          </c:cat>
          <c:val>
            <c:numRef>
              <c:f>'2021'!$B$3:$B$21</c:f>
              <c:numCache>
                <c:formatCode>"$"#,##0.00</c:formatCode>
                <c:ptCount val="19"/>
                <c:pt idx="0">
                  <c:v>109.83695800000001</c:v>
                </c:pt>
                <c:pt idx="1">
                  <c:v>91.704000000000008</c:v>
                </c:pt>
                <c:pt idx="2">
                  <c:v>95.495499999999993</c:v>
                </c:pt>
                <c:pt idx="3">
                  <c:v>99.747744999999995</c:v>
                </c:pt>
                <c:pt idx="4">
                  <c:v>85.467671999999993</c:v>
                </c:pt>
                <c:pt idx="5">
                  <c:v>90.641672</c:v>
                </c:pt>
                <c:pt idx="6">
                  <c:v>98.381975999999995</c:v>
                </c:pt>
                <c:pt idx="7">
                  <c:v>98.834202139999988</c:v>
                </c:pt>
                <c:pt idx="8">
                  <c:v>103.69709240000002</c:v>
                </c:pt>
                <c:pt idx="9">
                  <c:v>105.08063000000001</c:v>
                </c:pt>
                <c:pt idx="10">
                  <c:v>83.009999999999991</c:v>
                </c:pt>
                <c:pt idx="11">
                  <c:v>90.687999999999988</c:v>
                </c:pt>
                <c:pt idx="12">
                  <c:v>108.33395099999998</c:v>
                </c:pt>
                <c:pt idx="13">
                  <c:v>91.139999999999986</c:v>
                </c:pt>
                <c:pt idx="14">
                  <c:v>95.994199999999992</c:v>
                </c:pt>
                <c:pt idx="15">
                  <c:v>92.084199999999996</c:v>
                </c:pt>
                <c:pt idx="16">
                  <c:v>98.714130880000013</c:v>
                </c:pt>
                <c:pt idx="17">
                  <c:v>95.16</c:v>
                </c:pt>
                <c:pt idx="18">
                  <c:v>96.333996078888902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F9-479C-88EE-80FBDD9DC4D9}"/>
            </c:ext>
          </c:extLst>
        </c:ser>
        <c:ser>
          <c:idx val="1"/>
          <c:order val="1"/>
          <c:tx>
            <c:v>Previous Month</c:v>
          </c:tx>
          <c:spPr>
            <a:solidFill>
              <a:schemeClr val="accent3"/>
            </a:solidFill>
            <a:ln>
              <a:noFill/>
            </a:ln>
            <a:effectLst>
              <a:outerShdw blurRad="38100" dist="25400" dir="5400000" rotWithShape="0">
                <a:srgbClr val="000000">
                  <a:alpha val="60000"/>
                </a:srgbClr>
              </a:outerShdw>
            </a:effectLst>
          </c:spPr>
          <c:invertIfNegative val="0"/>
          <c:cat>
            <c:strRef>
              <c:f>'Jan 21'!$A$290:$A$308</c:f>
              <c:strCache>
                <c:ptCount val="19"/>
                <c:pt idx="0">
                  <c:v>BEAUREGARD-Schedule FRC</c:v>
                </c:pt>
                <c:pt idx="1">
                  <c:v>CLAIBORNE-Schedule A</c:v>
                </c:pt>
                <c:pt idx="2">
                  <c:v>CLECO-Schedule RS</c:v>
                </c:pt>
                <c:pt idx="3">
                  <c:v>CONCORDIA-Schedule A</c:v>
                </c:pt>
                <c:pt idx="4">
                  <c:v>DEMCO-Schedule AWS</c:v>
                </c:pt>
                <c:pt idx="5">
                  <c:v>DEMCO-Schedule AWS  NLM</c:v>
                </c:pt>
                <c:pt idx="6">
                  <c:v>DEMCO-Schedule A</c:v>
                </c:pt>
                <c:pt idx="7">
                  <c:v>Entergy Louisiana-Schedule RS-G (Legacy EGSL)</c:v>
                </c:pt>
                <c:pt idx="8">
                  <c:v>Entergy Louisiana-Schedule RS-L (Legacy ELL)</c:v>
                </c:pt>
                <c:pt idx="9">
                  <c:v>JEFFERSON DAVIS-Schedule A</c:v>
                </c:pt>
                <c:pt idx="10">
                  <c:v>NORTHEAST- Schedule A</c:v>
                </c:pt>
                <c:pt idx="11">
                  <c:v>PANOLA-HARRISON-Schedule R</c:v>
                </c:pt>
                <c:pt idx="12">
                  <c:v>POINTE COUPEE-Schedule 100/101</c:v>
                </c:pt>
                <c:pt idx="13">
                  <c:v>SLECA-Schedule A</c:v>
                </c:pt>
                <c:pt idx="14">
                  <c:v>SLEMCO-Schedule 01</c:v>
                </c:pt>
                <c:pt idx="15">
                  <c:v>SLEMCO-Schedule 05</c:v>
                </c:pt>
                <c:pt idx="16">
                  <c:v>SWEPCO-Schedule RS</c:v>
                </c:pt>
                <c:pt idx="17">
                  <c:v>WASHINGTON-ST.TAMMANY-Schedule A-5</c:v>
                </c:pt>
                <c:pt idx="18">
                  <c:v>AVERAGE COST </c:v>
                </c:pt>
              </c:strCache>
            </c:strRef>
          </c:cat>
          <c:val>
            <c:numRef>
              <c:f>'2020'!$M$3:$M$21</c:f>
              <c:numCache>
                <c:formatCode>"$"#,##0.00</c:formatCode>
                <c:ptCount val="19"/>
                <c:pt idx="0">
                  <c:v>113.04695799999999</c:v>
                </c:pt>
                <c:pt idx="1">
                  <c:v>91.584000000000003</c:v>
                </c:pt>
                <c:pt idx="2">
                  <c:v>101.37549999999999</c:v>
                </c:pt>
                <c:pt idx="3">
                  <c:v>104.661745</c:v>
                </c:pt>
                <c:pt idx="4">
                  <c:v>91.757671999999999</c:v>
                </c:pt>
                <c:pt idx="5">
                  <c:v>96.931671999999992</c:v>
                </c:pt>
                <c:pt idx="6">
                  <c:v>104.67197599999999</c:v>
                </c:pt>
                <c:pt idx="7">
                  <c:v>99.038501240000031</c:v>
                </c:pt>
                <c:pt idx="8">
                  <c:v>103.92162935</c:v>
                </c:pt>
                <c:pt idx="9">
                  <c:v>110.11063</c:v>
                </c:pt>
                <c:pt idx="10">
                  <c:v>82.509999999999991</c:v>
                </c:pt>
                <c:pt idx="11">
                  <c:v>99.013999999999996</c:v>
                </c:pt>
                <c:pt idx="12">
                  <c:v>101.17395099999999</c:v>
                </c:pt>
                <c:pt idx="13">
                  <c:v>95.25</c:v>
                </c:pt>
                <c:pt idx="14">
                  <c:v>99.477499999999992</c:v>
                </c:pt>
                <c:pt idx="15">
                  <c:v>95.567499999999995</c:v>
                </c:pt>
                <c:pt idx="16">
                  <c:v>102.72013088000001</c:v>
                </c:pt>
                <c:pt idx="17">
                  <c:v>97.19</c:v>
                </c:pt>
                <c:pt idx="18">
                  <c:v>99.444631415000003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CF9-479C-88EE-80FBDD9DC4D9}"/>
            </c:ext>
          </c:extLst>
        </c:ser>
        <c:ser>
          <c:idx val="2"/>
          <c:order val="2"/>
          <c:tx>
            <c:v>Same Month Last Year</c:v>
          </c:tx>
          <c:spPr>
            <a:solidFill>
              <a:srgbClr val="A23C33"/>
            </a:solidFill>
            <a:ln>
              <a:noFill/>
            </a:ln>
            <a:effectLst>
              <a:outerShdw blurRad="38100" dist="25400" dir="5400000" rotWithShape="0">
                <a:srgbClr val="000000">
                  <a:alpha val="60000"/>
                </a:srgbClr>
              </a:outerShdw>
            </a:effectLst>
          </c:spPr>
          <c:invertIfNegative val="1"/>
          <c:dPt>
            <c:idx val="9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CCF9-479C-88EE-80FBDD9DC4D9}"/>
              </c:ext>
            </c:extLst>
          </c:dPt>
          <c:dPt>
            <c:idx val="16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CCF9-479C-88EE-80FBDD9DC4D9}"/>
              </c:ext>
            </c:extLst>
          </c:dPt>
          <c:cat>
            <c:strRef>
              <c:f>'Jan 21'!$A$290:$A$308</c:f>
              <c:strCache>
                <c:ptCount val="19"/>
                <c:pt idx="0">
                  <c:v>BEAUREGARD-Schedule FRC</c:v>
                </c:pt>
                <c:pt idx="1">
                  <c:v>CLAIBORNE-Schedule A</c:v>
                </c:pt>
                <c:pt idx="2">
                  <c:v>CLECO-Schedule RS</c:v>
                </c:pt>
                <c:pt idx="3">
                  <c:v>CONCORDIA-Schedule A</c:v>
                </c:pt>
                <c:pt idx="4">
                  <c:v>DEMCO-Schedule AWS</c:v>
                </c:pt>
                <c:pt idx="5">
                  <c:v>DEMCO-Schedule AWS  NLM</c:v>
                </c:pt>
                <c:pt idx="6">
                  <c:v>DEMCO-Schedule A</c:v>
                </c:pt>
                <c:pt idx="7">
                  <c:v>Entergy Louisiana-Schedule RS-G (Legacy EGSL)</c:v>
                </c:pt>
                <c:pt idx="8">
                  <c:v>Entergy Louisiana-Schedule RS-L (Legacy ELL)</c:v>
                </c:pt>
                <c:pt idx="9">
                  <c:v>JEFFERSON DAVIS-Schedule A</c:v>
                </c:pt>
                <c:pt idx="10">
                  <c:v>NORTHEAST- Schedule A</c:v>
                </c:pt>
                <c:pt idx="11">
                  <c:v>PANOLA-HARRISON-Schedule R</c:v>
                </c:pt>
                <c:pt idx="12">
                  <c:v>POINTE COUPEE-Schedule 100/101</c:v>
                </c:pt>
                <c:pt idx="13">
                  <c:v>SLECA-Schedule A</c:v>
                </c:pt>
                <c:pt idx="14">
                  <c:v>SLEMCO-Schedule 01</c:v>
                </c:pt>
                <c:pt idx="15">
                  <c:v>SLEMCO-Schedule 05</c:v>
                </c:pt>
                <c:pt idx="16">
                  <c:v>SWEPCO-Schedule RS</c:v>
                </c:pt>
                <c:pt idx="17">
                  <c:v>WASHINGTON-ST.TAMMANY-Schedule A-5</c:v>
                </c:pt>
                <c:pt idx="18">
                  <c:v>AVERAGE COST </c:v>
                </c:pt>
              </c:strCache>
            </c:strRef>
          </c:cat>
          <c:val>
            <c:numRef>
              <c:f>'2020'!$B$3:$B$21</c:f>
              <c:numCache>
                <c:formatCode>"$"#,##0.00</c:formatCode>
                <c:ptCount val="19"/>
                <c:pt idx="0">
                  <c:v>109.36695799999998</c:v>
                </c:pt>
                <c:pt idx="1">
                  <c:v>93.153999999999996</c:v>
                </c:pt>
                <c:pt idx="2">
                  <c:v>99.955499999999986</c:v>
                </c:pt>
                <c:pt idx="3">
                  <c:v>99.293115</c:v>
                </c:pt>
                <c:pt idx="4">
                  <c:v>88.607671999999994</c:v>
                </c:pt>
                <c:pt idx="5">
                  <c:v>93.781672</c:v>
                </c:pt>
                <c:pt idx="6">
                  <c:v>101.521976</c:v>
                </c:pt>
                <c:pt idx="7">
                  <c:v>90.966511200000014</c:v>
                </c:pt>
                <c:pt idx="8">
                  <c:v>94.217072330000008</c:v>
                </c:pt>
                <c:pt idx="9">
                  <c:v>104.56583000000001</c:v>
                </c:pt>
                <c:pt idx="10">
                  <c:v>81.91</c:v>
                </c:pt>
                <c:pt idx="11">
                  <c:v>77.384999999999991</c:v>
                </c:pt>
                <c:pt idx="12">
                  <c:v>106.64395099999999</c:v>
                </c:pt>
                <c:pt idx="13">
                  <c:v>93.47</c:v>
                </c:pt>
                <c:pt idx="14">
                  <c:v>98.715199999999996</c:v>
                </c:pt>
                <c:pt idx="15">
                  <c:v>94.805199999999999</c:v>
                </c:pt>
                <c:pt idx="16">
                  <c:v>96.102483839999991</c:v>
                </c:pt>
                <c:pt idx="17">
                  <c:v>98.19</c:v>
                </c:pt>
                <c:pt idx="18">
                  <c:v>95.742896742777774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CF9-479C-88EE-80FBDD9DC4D9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>
                    <a:noFill/>
                  </a:ln>
                  <a:effectLst>
                    <a:outerShdw blurRad="38100" dist="25400" dir="5400000" rotWithShape="0">
                      <a:srgbClr val="000000">
                        <a:alpha val="60000"/>
                      </a:srgbClr>
                    </a:outerShdw>
                  </a:effectLst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16"/>
        <c:axId val="718511712"/>
        <c:axId val="718512888"/>
      </c:barChart>
      <c:catAx>
        <c:axId val="718511712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38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ln>
                  <a:gradFill>
                    <a:gsLst>
                      <a:gs pos="0">
                        <a:schemeClr val="accent1">
                          <a:lumMod val="5000"/>
                          <a:lumOff val="95000"/>
                        </a:schemeClr>
                      </a:gs>
                      <a:gs pos="74000">
                        <a:schemeClr val="accent1">
                          <a:lumMod val="45000"/>
                          <a:lumOff val="55000"/>
                        </a:schemeClr>
                      </a:gs>
                      <a:gs pos="83000">
                        <a:schemeClr val="accent1">
                          <a:lumMod val="45000"/>
                          <a:lumOff val="55000"/>
                        </a:schemeClr>
                      </a:gs>
                      <a:gs pos="100000">
                        <a:schemeClr val="accent1">
                          <a:lumMod val="30000"/>
                          <a:lumOff val="70000"/>
                        </a:schemeClr>
                      </a:gs>
                    </a:gsLst>
                    <a:lin ang="5400000" scaled="1"/>
                  </a:gradFill>
                </a:ln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512888"/>
        <c:crossesAt val="0"/>
        <c:auto val="0"/>
        <c:lblAlgn val="ctr"/>
        <c:lblOffset val="0"/>
        <c:tickLblSkip val="1"/>
        <c:tickMarkSkip val="1"/>
        <c:noMultiLvlLbl val="0"/>
      </c:catAx>
      <c:valAx>
        <c:axId val="718512888"/>
        <c:scaling>
          <c:orientation val="minMax"/>
          <c:max val="130"/>
          <c:min val="0"/>
        </c:scaling>
        <c:delete val="0"/>
        <c:axPos val="t"/>
        <c:majorGridlines>
          <c:spPr>
            <a:ln w="9525" cap="flat" cmpd="sng" algn="ctr">
              <a:solidFill>
                <a:schemeClr val="accent5"/>
              </a:solidFill>
              <a:round/>
            </a:ln>
            <a:effectLst/>
          </c:spPr>
        </c:majorGridlines>
        <c:minorGridlines>
          <c:spPr>
            <a:ln>
              <a:noFill/>
            </a:ln>
            <a:effectLst/>
          </c:spPr>
        </c:minorGridlines>
        <c:numFmt formatCode="&quot;$&quot;#,##0.00" sourceLinked="1"/>
        <c:majorTickMark val="none"/>
        <c:minorTickMark val="none"/>
        <c:tickLblPos val="high"/>
        <c:spPr>
          <a:noFill/>
          <a:ln>
            <a:solidFill>
              <a:schemeClr val="accent1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ln>
                  <a:gradFill>
                    <a:gsLst>
                      <a:gs pos="0">
                        <a:schemeClr val="accent1">
                          <a:lumMod val="5000"/>
                          <a:lumOff val="95000"/>
                        </a:schemeClr>
                      </a:gs>
                      <a:gs pos="74000">
                        <a:schemeClr val="accent1">
                          <a:lumMod val="45000"/>
                          <a:lumOff val="55000"/>
                        </a:schemeClr>
                      </a:gs>
                      <a:gs pos="83000">
                        <a:schemeClr val="accent1">
                          <a:lumMod val="45000"/>
                          <a:lumOff val="55000"/>
                        </a:schemeClr>
                      </a:gs>
                      <a:gs pos="100000">
                        <a:schemeClr val="accent1">
                          <a:lumMod val="30000"/>
                          <a:lumOff val="70000"/>
                        </a:schemeClr>
                      </a:gs>
                    </a:gsLst>
                    <a:lin ang="5400000" scaled="1"/>
                  </a:gradFill>
                </a:ln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511712"/>
        <c:crosses val="autoZero"/>
        <c:crossBetween val="between"/>
        <c:majorUnit val="10"/>
        <c:minorUnit val="4"/>
      </c:valAx>
      <c:spPr>
        <a:noFill/>
        <a:ln>
          <a:noFill/>
        </a:ln>
        <a:effectLst>
          <a:outerShdw blurRad="50800" dist="50800" dir="5400000" algn="ctr" rotWithShape="0">
            <a:schemeClr val="bg1">
              <a:lumMod val="85000"/>
            </a:schemeClr>
          </a:outerShdw>
          <a:softEdge rad="279400"/>
        </a:effectLst>
      </c:spPr>
    </c:plotArea>
    <c:legend>
      <c:legendPos val="b"/>
      <c:layout>
        <c:manualLayout>
          <c:xMode val="edge"/>
          <c:yMode val="edge"/>
          <c:x val="0.29354188662543507"/>
          <c:y val="0.95271180887820717"/>
          <c:w val="0.567207233286389"/>
          <c:h val="3.3884927630669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gradFill>
        <a:gsLst>
          <a:gs pos="75000">
            <a:srgbClr val="E0EBB6"/>
          </a:gs>
          <a:gs pos="25000">
            <a:schemeClr val="accent1">
              <a:lumMod val="5000"/>
              <a:lumOff val="95000"/>
            </a:schemeClr>
          </a:gs>
          <a:gs pos="74000">
            <a:schemeClr val="accent1">
              <a:lumMod val="45000"/>
              <a:lumOff val="55000"/>
            </a:schemeClr>
          </a:gs>
          <a:gs pos="83000">
            <a:schemeClr val="accent1">
              <a:lumMod val="45000"/>
              <a:lumOff val="55000"/>
            </a:schemeClr>
          </a:gs>
          <a:gs pos="100000">
            <a:schemeClr val="accent1">
              <a:lumMod val="30000"/>
              <a:lumOff val="70000"/>
            </a:schemeClr>
          </a:gs>
        </a:gsLst>
        <a:lin ang="5400000" scaled="1"/>
      </a:gradFill>
    </a:ln>
    <a:effectLst/>
  </c:spPr>
  <c:txPr>
    <a:bodyPr/>
    <a:lstStyle/>
    <a:p>
      <a:pPr>
        <a:defRPr>
          <a:ln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83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</a:ln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accent3">
                    <a:lumMod val="7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LPSC Jurisdictional Residential Electric Rate Comparison for 1,000 Kwh </a:t>
            </a:r>
          </a:p>
          <a:p>
            <a:pPr>
              <a:defRPr/>
            </a:pPr>
            <a:r>
              <a:rPr lang="en-US"/>
              <a:t>for February 2021, Previous Month, and Same Month Last Year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accent3">
                  <a:lumMod val="7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78797568296375"/>
          <c:y val="0.1085369216993454"/>
          <c:w val="0.7188504989817639"/>
          <c:h val="0.79587155963303924"/>
        </c:manualLayout>
      </c:layout>
      <c:barChart>
        <c:barDir val="bar"/>
        <c:grouping val="clustered"/>
        <c:varyColors val="0"/>
        <c:ser>
          <c:idx val="0"/>
          <c:order val="0"/>
          <c:tx>
            <c:v>Current Month</c:v>
          </c:tx>
          <c:spPr>
            <a:solidFill>
              <a:srgbClr val="98CF73"/>
            </a:solidFill>
            <a:ln>
              <a:noFill/>
            </a:ln>
            <a:effectLst>
              <a:outerShdw blurRad="38100" dist="25400" dir="5400000" rotWithShape="0">
                <a:srgbClr val="000000">
                  <a:alpha val="60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'Feb 21'!$A$261:$A$277</c:f>
              <c:strCache>
                <c:ptCount val="17"/>
                <c:pt idx="0">
                  <c:v>BEAUREGARD-Schedule FRC</c:v>
                </c:pt>
                <c:pt idx="1">
                  <c:v>CLAIBORNE-Schedule A</c:v>
                </c:pt>
                <c:pt idx="2">
                  <c:v>CLECO-Schedule RS</c:v>
                </c:pt>
                <c:pt idx="3">
                  <c:v>CONCORDIA-Schedule A</c:v>
                </c:pt>
                <c:pt idx="4">
                  <c:v>DEMCO-Schedule A</c:v>
                </c:pt>
                <c:pt idx="5">
                  <c:v>Entergy Louisiana-Schedule RS-G (Legacy EGSL)</c:v>
                </c:pt>
                <c:pt idx="6">
                  <c:v>Entergy Louisiana-Schedule RS-L (Legacy ELL)</c:v>
                </c:pt>
                <c:pt idx="7">
                  <c:v>JEFFERSON DAVIS-Schedule A</c:v>
                </c:pt>
                <c:pt idx="8">
                  <c:v>NORTHEAST- Schedule A</c:v>
                </c:pt>
                <c:pt idx="9">
                  <c:v>PANOLA-HARRISON-Schedule R</c:v>
                </c:pt>
                <c:pt idx="10">
                  <c:v>POINTE COUPEE-Schedule 100/101</c:v>
                </c:pt>
                <c:pt idx="11">
                  <c:v>SLECA-Schedule A</c:v>
                </c:pt>
                <c:pt idx="12">
                  <c:v>SLEMCO-Schedule 01</c:v>
                </c:pt>
                <c:pt idx="13">
                  <c:v>SLEMCO-Schedule 05</c:v>
                </c:pt>
                <c:pt idx="14">
                  <c:v>SWEPCO-Schedule RS</c:v>
                </c:pt>
                <c:pt idx="15">
                  <c:v>WASHINGTON-ST.TAMMANY-Schedule A-5</c:v>
                </c:pt>
                <c:pt idx="16">
                  <c:v>AVERAGE COST </c:v>
                </c:pt>
              </c:strCache>
            </c:strRef>
          </c:cat>
          <c:val>
            <c:numRef>
              <c:f>('2021'!$C$3:$C$6,'2021'!$C$9:$C$21)</c:f>
              <c:numCache>
                <c:formatCode>"$"#,##0.00</c:formatCode>
                <c:ptCount val="17"/>
                <c:pt idx="0">
                  <c:v>111.79695799999999</c:v>
                </c:pt>
                <c:pt idx="1">
                  <c:v>90.994</c:v>
                </c:pt>
                <c:pt idx="2">
                  <c:v>98.245499999999993</c:v>
                </c:pt>
                <c:pt idx="3">
                  <c:v>104.34774499999999</c:v>
                </c:pt>
                <c:pt idx="4">
                  <c:v>98.687701599999983</c:v>
                </c:pt>
                <c:pt idx="5">
                  <c:v>98.145067519999998</c:v>
                </c:pt>
                <c:pt idx="6">
                  <c:v>103.06113168000002</c:v>
                </c:pt>
                <c:pt idx="7">
                  <c:v>106.00063</c:v>
                </c:pt>
                <c:pt idx="8">
                  <c:v>98.41</c:v>
                </c:pt>
                <c:pt idx="9">
                  <c:v>94.22</c:v>
                </c:pt>
                <c:pt idx="10">
                  <c:v>108.58295099999999</c:v>
                </c:pt>
                <c:pt idx="11">
                  <c:v>92.699999999999989</c:v>
                </c:pt>
                <c:pt idx="12">
                  <c:v>96.831999999999994</c:v>
                </c:pt>
                <c:pt idx="13">
                  <c:v>92.921999999999997</c:v>
                </c:pt>
                <c:pt idx="14">
                  <c:v>99.348130879999999</c:v>
                </c:pt>
                <c:pt idx="15">
                  <c:v>94.77</c:v>
                </c:pt>
                <c:pt idx="16">
                  <c:v>99.316488480000004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F9-479C-88EE-80FBDD9DC4D9}"/>
            </c:ext>
          </c:extLst>
        </c:ser>
        <c:ser>
          <c:idx val="1"/>
          <c:order val="1"/>
          <c:tx>
            <c:v>Previous Month</c:v>
          </c:tx>
          <c:spPr>
            <a:solidFill>
              <a:srgbClr val="909090"/>
            </a:solidFill>
            <a:ln>
              <a:noFill/>
            </a:ln>
            <a:effectLst>
              <a:outerShdw blurRad="38100" dist="25400" dir="5400000" rotWithShape="0">
                <a:srgbClr val="000000">
                  <a:alpha val="60000"/>
                </a:srgbClr>
              </a:outerShdw>
            </a:effectLst>
          </c:spPr>
          <c:invertIfNegative val="0"/>
          <c:cat>
            <c:strRef>
              <c:f>'Feb 21'!$A$261:$A$277</c:f>
              <c:strCache>
                <c:ptCount val="17"/>
                <c:pt idx="0">
                  <c:v>BEAUREGARD-Schedule FRC</c:v>
                </c:pt>
                <c:pt idx="1">
                  <c:v>CLAIBORNE-Schedule A</c:v>
                </c:pt>
                <c:pt idx="2">
                  <c:v>CLECO-Schedule RS</c:v>
                </c:pt>
                <c:pt idx="3">
                  <c:v>CONCORDIA-Schedule A</c:v>
                </c:pt>
                <c:pt idx="4">
                  <c:v>DEMCO-Schedule A</c:v>
                </c:pt>
                <c:pt idx="5">
                  <c:v>Entergy Louisiana-Schedule RS-G (Legacy EGSL)</c:v>
                </c:pt>
                <c:pt idx="6">
                  <c:v>Entergy Louisiana-Schedule RS-L (Legacy ELL)</c:v>
                </c:pt>
                <c:pt idx="7">
                  <c:v>JEFFERSON DAVIS-Schedule A</c:v>
                </c:pt>
                <c:pt idx="8">
                  <c:v>NORTHEAST- Schedule A</c:v>
                </c:pt>
                <c:pt idx="9">
                  <c:v>PANOLA-HARRISON-Schedule R</c:v>
                </c:pt>
                <c:pt idx="10">
                  <c:v>POINTE COUPEE-Schedule 100/101</c:v>
                </c:pt>
                <c:pt idx="11">
                  <c:v>SLECA-Schedule A</c:v>
                </c:pt>
                <c:pt idx="12">
                  <c:v>SLEMCO-Schedule 01</c:v>
                </c:pt>
                <c:pt idx="13">
                  <c:v>SLEMCO-Schedule 05</c:v>
                </c:pt>
                <c:pt idx="14">
                  <c:v>SWEPCO-Schedule RS</c:v>
                </c:pt>
                <c:pt idx="15">
                  <c:v>WASHINGTON-ST.TAMMANY-Schedule A-5</c:v>
                </c:pt>
                <c:pt idx="16">
                  <c:v>AVERAGE COST </c:v>
                </c:pt>
              </c:strCache>
            </c:strRef>
          </c:cat>
          <c:val>
            <c:numRef>
              <c:f>('2021'!$B$3:$B$6,'2021'!$B$9:$B$21)</c:f>
              <c:numCache>
                <c:formatCode>"$"#,##0.00</c:formatCode>
                <c:ptCount val="17"/>
                <c:pt idx="0">
                  <c:v>109.83695800000001</c:v>
                </c:pt>
                <c:pt idx="1">
                  <c:v>91.704000000000008</c:v>
                </c:pt>
                <c:pt idx="2">
                  <c:v>95.495499999999993</c:v>
                </c:pt>
                <c:pt idx="3">
                  <c:v>99.747744999999995</c:v>
                </c:pt>
                <c:pt idx="4">
                  <c:v>98.381975999999995</c:v>
                </c:pt>
                <c:pt idx="5">
                  <c:v>98.834202139999988</c:v>
                </c:pt>
                <c:pt idx="6">
                  <c:v>103.69709240000002</c:v>
                </c:pt>
                <c:pt idx="7">
                  <c:v>105.08063000000001</c:v>
                </c:pt>
                <c:pt idx="8">
                  <c:v>83.009999999999991</c:v>
                </c:pt>
                <c:pt idx="9">
                  <c:v>90.687999999999988</c:v>
                </c:pt>
                <c:pt idx="10">
                  <c:v>108.33395099999998</c:v>
                </c:pt>
                <c:pt idx="11">
                  <c:v>91.139999999999986</c:v>
                </c:pt>
                <c:pt idx="12">
                  <c:v>95.994199999999992</c:v>
                </c:pt>
                <c:pt idx="13">
                  <c:v>92.084199999999996</c:v>
                </c:pt>
                <c:pt idx="14">
                  <c:v>98.714130880000013</c:v>
                </c:pt>
                <c:pt idx="15">
                  <c:v>95.16</c:v>
                </c:pt>
                <c:pt idx="16">
                  <c:v>96.333996078888902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CF9-479C-88EE-80FBDD9DC4D9}"/>
            </c:ext>
          </c:extLst>
        </c:ser>
        <c:ser>
          <c:idx val="2"/>
          <c:order val="2"/>
          <c:tx>
            <c:v>Same Month Last Year</c:v>
          </c:tx>
          <c:spPr>
            <a:solidFill>
              <a:srgbClr val="CA655A"/>
            </a:solidFill>
            <a:ln>
              <a:noFill/>
            </a:ln>
            <a:effectLst>
              <a:outerShdw blurRad="38100" dist="25400" dir="5400000" rotWithShape="0">
                <a:srgbClr val="000000">
                  <a:alpha val="60000"/>
                </a:srgbClr>
              </a:outerShdw>
            </a:effectLst>
          </c:spPr>
          <c:invertIfNegative val="1"/>
          <c:dPt>
            <c:idx val="9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CCF9-479C-88EE-80FBDD9DC4D9}"/>
              </c:ext>
            </c:extLst>
          </c:dPt>
          <c:dPt>
            <c:idx val="16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CCF9-479C-88EE-80FBDD9DC4D9}"/>
              </c:ext>
            </c:extLst>
          </c:dPt>
          <c:cat>
            <c:strRef>
              <c:f>'Feb 21'!$A$261:$A$277</c:f>
              <c:strCache>
                <c:ptCount val="17"/>
                <c:pt idx="0">
                  <c:v>BEAUREGARD-Schedule FRC</c:v>
                </c:pt>
                <c:pt idx="1">
                  <c:v>CLAIBORNE-Schedule A</c:v>
                </c:pt>
                <c:pt idx="2">
                  <c:v>CLECO-Schedule RS</c:v>
                </c:pt>
                <c:pt idx="3">
                  <c:v>CONCORDIA-Schedule A</c:v>
                </c:pt>
                <c:pt idx="4">
                  <c:v>DEMCO-Schedule A</c:v>
                </c:pt>
                <c:pt idx="5">
                  <c:v>Entergy Louisiana-Schedule RS-G (Legacy EGSL)</c:v>
                </c:pt>
                <c:pt idx="6">
                  <c:v>Entergy Louisiana-Schedule RS-L (Legacy ELL)</c:v>
                </c:pt>
                <c:pt idx="7">
                  <c:v>JEFFERSON DAVIS-Schedule A</c:v>
                </c:pt>
                <c:pt idx="8">
                  <c:v>NORTHEAST- Schedule A</c:v>
                </c:pt>
                <c:pt idx="9">
                  <c:v>PANOLA-HARRISON-Schedule R</c:v>
                </c:pt>
                <c:pt idx="10">
                  <c:v>POINTE COUPEE-Schedule 100/101</c:v>
                </c:pt>
                <c:pt idx="11">
                  <c:v>SLECA-Schedule A</c:v>
                </c:pt>
                <c:pt idx="12">
                  <c:v>SLEMCO-Schedule 01</c:v>
                </c:pt>
                <c:pt idx="13">
                  <c:v>SLEMCO-Schedule 05</c:v>
                </c:pt>
                <c:pt idx="14">
                  <c:v>SWEPCO-Schedule RS</c:v>
                </c:pt>
                <c:pt idx="15">
                  <c:v>WASHINGTON-ST.TAMMANY-Schedule A-5</c:v>
                </c:pt>
                <c:pt idx="16">
                  <c:v>AVERAGE COST </c:v>
                </c:pt>
              </c:strCache>
            </c:strRef>
          </c:cat>
          <c:val>
            <c:numRef>
              <c:f>('2020'!$C$3:$C$6,'2020'!$C$9:$C$21)</c:f>
              <c:numCache>
                <c:formatCode>"$"#,##0.00</c:formatCode>
                <c:ptCount val="17"/>
                <c:pt idx="0">
                  <c:v>110.83695800000001</c:v>
                </c:pt>
                <c:pt idx="1">
                  <c:v>90.284000000000006</c:v>
                </c:pt>
                <c:pt idx="2">
                  <c:v>96.265499999999989</c:v>
                </c:pt>
                <c:pt idx="3">
                  <c:v>101.609115</c:v>
                </c:pt>
                <c:pt idx="4">
                  <c:v>102.31197599999999</c:v>
                </c:pt>
                <c:pt idx="5">
                  <c:v>88.149555439999986</c:v>
                </c:pt>
                <c:pt idx="6">
                  <c:v>89.038090090000011</c:v>
                </c:pt>
                <c:pt idx="7">
                  <c:v>105.83583000000002</c:v>
                </c:pt>
                <c:pt idx="8">
                  <c:v>87.859999999999985</c:v>
                </c:pt>
                <c:pt idx="9">
                  <c:v>88.566999999999993</c:v>
                </c:pt>
                <c:pt idx="10">
                  <c:v>103.63795099999999</c:v>
                </c:pt>
                <c:pt idx="11">
                  <c:v>94.94</c:v>
                </c:pt>
                <c:pt idx="12">
                  <c:v>98.845200000000006</c:v>
                </c:pt>
                <c:pt idx="13">
                  <c:v>94.935200000000009</c:v>
                </c:pt>
                <c:pt idx="14">
                  <c:v>95.09048383999999</c:v>
                </c:pt>
                <c:pt idx="15">
                  <c:v>97.889999999999986</c:v>
                </c:pt>
                <c:pt idx="16">
                  <c:v>96.114789076111109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CF9-479C-88EE-80FBDD9DC4D9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>
                    <a:noFill/>
                  </a:ln>
                  <a:effectLst>
                    <a:outerShdw blurRad="38100" dist="25400" dir="5400000" rotWithShape="0">
                      <a:srgbClr val="000000">
                        <a:alpha val="60000"/>
                      </a:srgbClr>
                    </a:outerShdw>
                  </a:effectLst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18508968"/>
        <c:axId val="718515632"/>
      </c:barChart>
      <c:catAx>
        <c:axId val="71850896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accent3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515632"/>
        <c:crossesAt val="0"/>
        <c:auto val="0"/>
        <c:lblAlgn val="ctr"/>
        <c:lblOffset val="0"/>
        <c:tickLblSkip val="1"/>
        <c:tickMarkSkip val="1"/>
        <c:noMultiLvlLbl val="0"/>
      </c:catAx>
      <c:valAx>
        <c:axId val="718515632"/>
        <c:scaling>
          <c:orientation val="minMax"/>
          <c:max val="130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50000"/>
                  <a:lumOff val="50000"/>
                  <a:alpha val="39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accent3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508968"/>
        <c:crosses val="autoZero"/>
        <c:crossBetween val="between"/>
        <c:majorUnit val="10"/>
        <c:minorUnit val="4"/>
      </c:valAx>
      <c:spPr>
        <a:gradFill>
          <a:gsLst>
            <a:gs pos="83000">
              <a:schemeClr val="bg1"/>
            </a:gs>
            <a:gs pos="100000">
              <a:schemeClr val="bg1"/>
            </a:gs>
          </a:gsLst>
          <a:lin ang="5400000" scaled="1"/>
        </a:gradFill>
        <a:ln>
          <a:solidFill>
            <a:schemeClr val="lt1">
              <a:lumMod val="95000"/>
            </a:schemeClr>
          </a:solidFill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accent3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  <a:effectLst/>
  </c:spPr>
  <c:txPr>
    <a:bodyPr/>
    <a:lstStyle/>
    <a:p>
      <a:pPr>
        <a:defRPr>
          <a:solidFill>
            <a:schemeClr val="accent3">
              <a:lumMod val="75000"/>
            </a:schemeClr>
          </a:solidFill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theme="6" tint="0.39997558519241921"/>
  </sheetPr>
  <sheetViews>
    <sheetView zoomScale="115" workbookViewId="0"/>
  </sheetViews>
  <pageMargins left="0.22" right="0.21" top="0.5" bottom="0.6" header="0.5" footer="0.21"/>
  <pageSetup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theme="6" tint="0.39997558519241921"/>
  </sheetPr>
  <sheetViews>
    <sheetView zoomScale="115" workbookViewId="0"/>
  </sheetViews>
  <pageMargins left="0.22" right="0.21" top="0.5" bottom="0.6" header="0.5" footer="0.21"/>
  <pageSetup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541565" cy="665921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541565" cy="665921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rganic">
  <a:themeElements>
    <a:clrScheme name="Organic">
      <a:dk1>
        <a:sysClr val="windowText" lastClr="000000"/>
      </a:dk1>
      <a:lt1>
        <a:sysClr val="window" lastClr="FFFFFF"/>
      </a:lt1>
      <a:dk2>
        <a:srgbClr val="212121"/>
      </a:dk2>
      <a:lt2>
        <a:srgbClr val="DADADA"/>
      </a:lt2>
      <a:accent1>
        <a:srgbClr val="83992A"/>
      </a:accent1>
      <a:accent2>
        <a:srgbClr val="3C9770"/>
      </a:accent2>
      <a:accent3>
        <a:srgbClr val="44709D"/>
      </a:accent3>
      <a:accent4>
        <a:srgbClr val="A23C33"/>
      </a:accent4>
      <a:accent5>
        <a:srgbClr val="D97828"/>
      </a:accent5>
      <a:accent6>
        <a:srgbClr val="DEB340"/>
      </a:accent6>
      <a:hlink>
        <a:srgbClr val="A8BF4D"/>
      </a:hlink>
      <a:folHlink>
        <a:srgbClr val="B4CA80"/>
      </a:folHlink>
    </a:clrScheme>
    <a:fontScheme name="Organic">
      <a:majorFont>
        <a:latin typeface="Garamond" panose="02020404030301010803"/>
        <a:ea typeface=""/>
        <a:cs typeface=""/>
        <a:font script="Jpan" typeface="ＭＳ Ｐゴシック"/>
        <a:font script="Hang" typeface="돋움"/>
        <a:font script="Hans" typeface="方正舒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Garamond" panose="02020404030301010803"/>
        <a:ea typeface=""/>
        <a:cs typeface=""/>
        <a:font script="Jpan" typeface="ＭＳ Ｐ明朝"/>
        <a:font script="Hang" typeface="바탕"/>
        <a:font script="Hans" typeface="方正舒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Organic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74000"/>
                <a:satMod val="130000"/>
                <a:lumMod val="90000"/>
              </a:schemeClr>
              <a:schemeClr val="phClr">
                <a:tint val="94000"/>
                <a:satMod val="120000"/>
                <a:lumMod val="104000"/>
              </a:schemeClr>
            </a:duotone>
          </a:blip>
          <a:tile tx="0" ty="0" sx="100000" sy="100000" flip="none" algn="tl"/>
        </a:blip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38100" dist="25400" dir="5400000" rotWithShape="0">
              <a:srgbClr val="000000">
                <a:alpha val="6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88000"/>
                <a:lumMod val="98000"/>
              </a:schemeClr>
            </a:gs>
          </a:gsLst>
          <a:lin ang="5400000" scaled="0"/>
        </a:gradFill>
        <a:blipFill>
          <a:blip xmlns:r="http://schemas.openxmlformats.org/officeDocument/2006/relationships" r:embed="rId2"/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rganic" id="{28CDC826-8792-45C0-861B-85EB3ADEDA33}" vid="{7DAC20F1-423D-49E2-BD0B-50532748BAD0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p8.lpsc.org/Workplace/getContent?objectStoreName=Orders&amp;vsId=%7BFE7C5BF3-CECE-44F0-B9D5-D4A51F9CCD8E%7D&amp;objectType=document&amp;id=%7B82764DBF-D1B5-4A85-80A1-13247AED9051%7D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p8.lpsc.org/Workplace/getContent?objectStoreName=Orders&amp;vsId=%7BFE7C5BF3-CECE-44F0-B9D5-D4A51F9CCD8E%7D&amp;objectType=document&amp;id=%7B82764DBF-D1B5-4A85-80A1-13247AED9051%7D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CV1572"/>
  <sheetViews>
    <sheetView topLeftCell="A92" zoomScaleNormal="100" zoomScaleSheetLayoutView="70" workbookViewId="0">
      <selection activeCell="H247" sqref="H247"/>
    </sheetView>
  </sheetViews>
  <sheetFormatPr defaultRowHeight="12.75" x14ac:dyDescent="0.2"/>
  <cols>
    <col min="1" max="1" width="53.42578125" customWidth="1"/>
    <col min="2" max="2" width="13.42578125" customWidth="1"/>
    <col min="3" max="13" width="12.42578125" customWidth="1"/>
  </cols>
  <sheetData>
    <row r="1" spans="1:100" ht="30.75" x14ac:dyDescent="0.45">
      <c r="A1" s="35" t="s">
        <v>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7"/>
      <c r="N1" s="3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</row>
    <row r="2" spans="1:100" ht="27.75" x14ac:dyDescent="0.3">
      <c r="A2" s="36" t="s">
        <v>1</v>
      </c>
      <c r="B2" s="28"/>
      <c r="C2" s="29"/>
      <c r="D2" s="29"/>
      <c r="E2" s="29"/>
      <c r="F2" s="29"/>
      <c r="G2" s="29"/>
      <c r="H2" s="29"/>
      <c r="I2" s="29"/>
      <c r="J2" s="29"/>
      <c r="K2" s="29"/>
      <c r="L2" s="29"/>
      <c r="M2" s="173"/>
      <c r="N2" s="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</row>
    <row r="3" spans="1:100" ht="27.75" x14ac:dyDescent="0.4">
      <c r="A3" s="113">
        <v>44197</v>
      </c>
      <c r="B3" s="114"/>
      <c r="C3" s="115"/>
      <c r="D3" s="115"/>
      <c r="E3" s="115"/>
      <c r="F3" s="116"/>
      <c r="G3" s="117"/>
      <c r="H3" s="115"/>
      <c r="I3" s="115"/>
      <c r="J3" s="115"/>
      <c r="K3" s="115"/>
      <c r="L3" s="115"/>
      <c r="M3" s="118"/>
      <c r="N3" s="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</row>
    <row r="4" spans="1:100" s="2" customFormat="1" ht="6.75" customHeight="1" x14ac:dyDescent="0.3">
      <c r="A4" s="323"/>
      <c r="B4" s="324"/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325"/>
      <c r="N4" s="3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</row>
    <row r="5" spans="1:100" ht="15.75" customHeight="1" x14ac:dyDescent="0.3">
      <c r="A5" s="326"/>
      <c r="B5" s="327"/>
      <c r="C5" s="328">
        <v>250</v>
      </c>
      <c r="D5" s="329">
        <v>400</v>
      </c>
      <c r="E5" s="329">
        <v>500</v>
      </c>
      <c r="F5" s="329">
        <v>600</v>
      </c>
      <c r="G5" s="329">
        <v>750</v>
      </c>
      <c r="H5" s="329">
        <v>1000</v>
      </c>
      <c r="I5" s="329">
        <v>1500</v>
      </c>
      <c r="J5" s="329">
        <v>2000</v>
      </c>
      <c r="K5" s="329">
        <v>3000</v>
      </c>
      <c r="L5" s="329">
        <v>4000</v>
      </c>
      <c r="M5" s="330">
        <v>5000</v>
      </c>
      <c r="N5" s="5"/>
      <c r="O5" s="6"/>
      <c r="P5" s="6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</row>
    <row r="6" spans="1:100" ht="18.75" x14ac:dyDescent="0.3">
      <c r="A6" s="119" t="s">
        <v>2</v>
      </c>
      <c r="B6" s="31"/>
      <c r="C6" s="45" t="s">
        <v>3</v>
      </c>
      <c r="D6" s="32" t="s">
        <v>3</v>
      </c>
      <c r="E6" s="32" t="s">
        <v>3</v>
      </c>
      <c r="F6" s="32" t="s">
        <v>3</v>
      </c>
      <c r="G6" s="32" t="s">
        <v>3</v>
      </c>
      <c r="H6" s="32" t="s">
        <v>3</v>
      </c>
      <c r="I6" s="32" t="s">
        <v>3</v>
      </c>
      <c r="J6" s="32" t="s">
        <v>3</v>
      </c>
      <c r="K6" s="32" t="s">
        <v>3</v>
      </c>
      <c r="L6" s="32" t="s">
        <v>3</v>
      </c>
      <c r="M6" s="107" t="s">
        <v>3</v>
      </c>
      <c r="N6" s="7"/>
      <c r="O6" s="6"/>
      <c r="P6" s="6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</row>
    <row r="7" spans="1:100" ht="16.5" x14ac:dyDescent="0.3">
      <c r="A7" s="331" t="s">
        <v>4</v>
      </c>
      <c r="B7" s="232">
        <v>5.373E-2</v>
      </c>
      <c r="C7" s="332">
        <f>C5*0.05373</f>
        <v>13.432499999999999</v>
      </c>
      <c r="D7" s="333">
        <f>D5*0.05373</f>
        <v>21.492000000000001</v>
      </c>
      <c r="E7" s="333">
        <f t="shared" ref="E7:L7" si="0">E5*0.05373</f>
        <v>26.864999999999998</v>
      </c>
      <c r="F7" s="333">
        <f t="shared" si="0"/>
        <v>32.238</v>
      </c>
      <c r="G7" s="333">
        <f t="shared" si="0"/>
        <v>40.297499999999999</v>
      </c>
      <c r="H7" s="333">
        <f t="shared" si="0"/>
        <v>53.73</v>
      </c>
      <c r="I7" s="333">
        <f t="shared" si="0"/>
        <v>80.594999999999999</v>
      </c>
      <c r="J7" s="333">
        <f t="shared" si="0"/>
        <v>107.46</v>
      </c>
      <c r="K7" s="333">
        <f t="shared" si="0"/>
        <v>161.19</v>
      </c>
      <c r="L7" s="333">
        <f t="shared" si="0"/>
        <v>214.92</v>
      </c>
      <c r="M7" s="334">
        <f>M5*0.05373</f>
        <v>268.64999999999998</v>
      </c>
      <c r="N7" s="8"/>
      <c r="O7" s="6"/>
      <c r="P7" s="6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</row>
    <row r="8" spans="1:100" ht="16.5" x14ac:dyDescent="0.3">
      <c r="A8" s="335" t="s">
        <v>5</v>
      </c>
      <c r="B8" s="233">
        <v>9</v>
      </c>
      <c r="C8" s="336">
        <v>9</v>
      </c>
      <c r="D8" s="337">
        <v>9</v>
      </c>
      <c r="E8" s="337">
        <v>9</v>
      </c>
      <c r="F8" s="337">
        <v>9</v>
      </c>
      <c r="G8" s="337">
        <v>9</v>
      </c>
      <c r="H8" s="337">
        <v>9</v>
      </c>
      <c r="I8" s="337">
        <v>9</v>
      </c>
      <c r="J8" s="337">
        <v>9</v>
      </c>
      <c r="K8" s="337">
        <v>9</v>
      </c>
      <c r="L8" s="337">
        <v>9</v>
      </c>
      <c r="M8" s="338">
        <v>9</v>
      </c>
      <c r="N8" s="8"/>
      <c r="O8" s="6"/>
      <c r="P8" s="6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</row>
    <row r="9" spans="1:100" ht="16.5" x14ac:dyDescent="0.3">
      <c r="A9" s="331" t="s">
        <v>6</v>
      </c>
      <c r="B9" s="234"/>
      <c r="C9" s="332">
        <f>SUM(C7:C8)</f>
        <v>22.432499999999997</v>
      </c>
      <c r="D9" s="333">
        <f>SUM(D7:D8)</f>
        <v>30.492000000000001</v>
      </c>
      <c r="E9" s="333">
        <f t="shared" ref="E9:M9" si="1">SUM(E7:E8)</f>
        <v>35.864999999999995</v>
      </c>
      <c r="F9" s="333">
        <f t="shared" si="1"/>
        <v>41.238</v>
      </c>
      <c r="G9" s="333">
        <f t="shared" si="1"/>
        <v>49.297499999999999</v>
      </c>
      <c r="H9" s="333">
        <f t="shared" si="1"/>
        <v>62.73</v>
      </c>
      <c r="I9" s="333">
        <f t="shared" si="1"/>
        <v>89.594999999999999</v>
      </c>
      <c r="J9" s="333">
        <f t="shared" si="1"/>
        <v>116.46</v>
      </c>
      <c r="K9" s="333">
        <f t="shared" si="1"/>
        <v>170.19</v>
      </c>
      <c r="L9" s="333">
        <f t="shared" si="1"/>
        <v>223.92</v>
      </c>
      <c r="M9" s="334">
        <f t="shared" si="1"/>
        <v>277.64999999999998</v>
      </c>
      <c r="N9" s="8"/>
      <c r="O9" s="6"/>
      <c r="P9" s="6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</row>
    <row r="10" spans="1:100" ht="16.5" x14ac:dyDescent="0.3">
      <c r="A10" s="318" t="s">
        <v>7</v>
      </c>
      <c r="B10" s="235">
        <v>8.4599999999999995E-2</v>
      </c>
      <c r="C10" s="339">
        <f>C9*B10</f>
        <v>1.8977894999999996</v>
      </c>
      <c r="D10" s="340">
        <f>D9*B10</f>
        <v>2.5796231999999999</v>
      </c>
      <c r="E10" s="340">
        <f>E9*B10</f>
        <v>3.0341789999999995</v>
      </c>
      <c r="F10" s="340">
        <f>F9*B10</f>
        <v>3.4887347999999996</v>
      </c>
      <c r="G10" s="340">
        <f>G9*B10</f>
        <v>4.1705684999999999</v>
      </c>
      <c r="H10" s="340">
        <f>H9*B10</f>
        <v>5.3069579999999998</v>
      </c>
      <c r="I10" s="340">
        <f>I9*B10</f>
        <v>7.5797369999999997</v>
      </c>
      <c r="J10" s="340">
        <f>J9*B10</f>
        <v>9.8525159999999996</v>
      </c>
      <c r="K10" s="340">
        <f>K9*B10</f>
        <v>14.398073999999999</v>
      </c>
      <c r="L10" s="340">
        <f>L9*B10</f>
        <v>18.943631999999997</v>
      </c>
      <c r="M10" s="341">
        <f>M9*B10</f>
        <v>23.489189999999997</v>
      </c>
      <c r="N10" s="8"/>
      <c r="O10" s="6"/>
      <c r="P10" s="6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</row>
    <row r="11" spans="1:100" ht="16.5" x14ac:dyDescent="0.3">
      <c r="A11" s="322" t="s">
        <v>8</v>
      </c>
      <c r="B11" s="236">
        <v>1.7799999999999999E-3</v>
      </c>
      <c r="C11" s="342">
        <f>C5*B11</f>
        <v>0.44499999999999995</v>
      </c>
      <c r="D11" s="343">
        <f>D5*B11</f>
        <v>0.71199999999999997</v>
      </c>
      <c r="E11" s="343">
        <f>E5*B11</f>
        <v>0.8899999999999999</v>
      </c>
      <c r="F11" s="343">
        <f>F5*B11</f>
        <v>1.0679999999999998</v>
      </c>
      <c r="G11" s="343">
        <f>G5*B11</f>
        <v>1.335</v>
      </c>
      <c r="H11" s="343">
        <f>H5*B11</f>
        <v>1.7799999999999998</v>
      </c>
      <c r="I11" s="343">
        <f>I5*B11</f>
        <v>2.67</v>
      </c>
      <c r="J11" s="343">
        <f>J5*B11</f>
        <v>3.5599999999999996</v>
      </c>
      <c r="K11" s="343">
        <f>K5*B11</f>
        <v>5.34</v>
      </c>
      <c r="L11" s="343">
        <f>L5*B11</f>
        <v>7.1199999999999992</v>
      </c>
      <c r="M11" s="344">
        <f>M5*B11</f>
        <v>8.9</v>
      </c>
      <c r="N11" s="8"/>
      <c r="O11" s="6"/>
      <c r="P11" s="6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</row>
    <row r="12" spans="1:100" ht="16.5" x14ac:dyDescent="0.3">
      <c r="A12" s="318" t="s">
        <v>9</v>
      </c>
      <c r="B12" s="237">
        <v>4.002E-2</v>
      </c>
      <c r="C12" s="339">
        <f>C5*B12</f>
        <v>10.005000000000001</v>
      </c>
      <c r="D12" s="340">
        <f>D5*B12</f>
        <v>16.007999999999999</v>
      </c>
      <c r="E12" s="340">
        <f>E5*B12</f>
        <v>20.010000000000002</v>
      </c>
      <c r="F12" s="340">
        <f>F5*B12</f>
        <v>24.012</v>
      </c>
      <c r="G12" s="340">
        <f>G5*B12</f>
        <v>30.015000000000001</v>
      </c>
      <c r="H12" s="340">
        <f>H5*B12</f>
        <v>40.020000000000003</v>
      </c>
      <c r="I12" s="340">
        <f>I5*B12</f>
        <v>60.03</v>
      </c>
      <c r="J12" s="340">
        <f>J5*B12</f>
        <v>80.040000000000006</v>
      </c>
      <c r="K12" s="340">
        <f>K5*B12</f>
        <v>120.06</v>
      </c>
      <c r="L12" s="340">
        <f>L5*B12</f>
        <v>160.08000000000001</v>
      </c>
      <c r="M12" s="341">
        <f>M5*B12</f>
        <v>200.1</v>
      </c>
      <c r="N12" s="8"/>
      <c r="O12" s="6"/>
      <c r="P12" s="6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</row>
    <row r="13" spans="1:100" ht="16.5" x14ac:dyDescent="0.3">
      <c r="A13" s="322" t="s">
        <v>10</v>
      </c>
      <c r="B13" s="238"/>
      <c r="C13" s="342">
        <f>SUM(C9:C12)</f>
        <v>34.780289499999995</v>
      </c>
      <c r="D13" s="343">
        <f>SUM(D9:D12)</f>
        <v>49.791623200000004</v>
      </c>
      <c r="E13" s="343">
        <f t="shared" ref="E13:M13" si="2">SUM(E9:E12)</f>
        <v>59.799178999999995</v>
      </c>
      <c r="F13" s="343">
        <f t="shared" si="2"/>
        <v>69.806734800000001</v>
      </c>
      <c r="G13" s="343">
        <f t="shared" si="2"/>
        <v>84.81806850000001</v>
      </c>
      <c r="H13" s="343">
        <f t="shared" si="2"/>
        <v>109.83695800000001</v>
      </c>
      <c r="I13" s="343">
        <f t="shared" si="2"/>
        <v>159.87473699999998</v>
      </c>
      <c r="J13" s="343">
        <f t="shared" si="2"/>
        <v>209.91251599999998</v>
      </c>
      <c r="K13" s="343">
        <f t="shared" si="2"/>
        <v>309.98807399999998</v>
      </c>
      <c r="L13" s="343">
        <f t="shared" si="2"/>
        <v>410.06363199999998</v>
      </c>
      <c r="M13" s="344">
        <f t="shared" si="2"/>
        <v>510.13918999999999</v>
      </c>
      <c r="N13" s="9"/>
      <c r="O13" s="6"/>
      <c r="P13" s="6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</row>
    <row r="14" spans="1:100" ht="15.75" customHeight="1" x14ac:dyDescent="0.25">
      <c r="A14" s="239" t="s">
        <v>11</v>
      </c>
      <c r="B14" s="240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30"/>
      <c r="N14" s="9"/>
      <c r="O14" s="6"/>
      <c r="P14" s="6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</row>
    <row r="15" spans="1:100" ht="15.75" customHeight="1" thickBot="1" x14ac:dyDescent="0.3">
      <c r="A15" s="121" t="s">
        <v>12</v>
      </c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3"/>
      <c r="N15" s="9"/>
      <c r="O15" s="6"/>
      <c r="P15" s="6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</row>
    <row r="16" spans="1:100" ht="6.75" customHeight="1" x14ac:dyDescent="0.25">
      <c r="A16" s="62"/>
      <c r="B16" s="105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6"/>
      <c r="N16" s="9"/>
      <c r="O16" s="6"/>
      <c r="P16" s="6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</row>
    <row r="17" spans="1:100" s="1" customFormat="1" ht="15.75" customHeight="1" x14ac:dyDescent="0.3">
      <c r="A17" s="53"/>
      <c r="B17" s="54"/>
      <c r="C17" s="345">
        <v>250</v>
      </c>
      <c r="D17" s="89">
        <v>400</v>
      </c>
      <c r="E17" s="89">
        <v>500</v>
      </c>
      <c r="F17" s="89">
        <v>600</v>
      </c>
      <c r="G17" s="89">
        <v>750</v>
      </c>
      <c r="H17" s="89">
        <v>1000</v>
      </c>
      <c r="I17" s="89">
        <v>1500</v>
      </c>
      <c r="J17" s="89">
        <v>2000</v>
      </c>
      <c r="K17" s="89">
        <v>3000</v>
      </c>
      <c r="L17" s="89">
        <v>4000</v>
      </c>
      <c r="M17" s="309">
        <v>5000</v>
      </c>
      <c r="N17" s="10"/>
      <c r="O17" s="11"/>
      <c r="P17" s="11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</row>
    <row r="18" spans="1:100" s="1" customFormat="1" ht="18.75" x14ac:dyDescent="0.3">
      <c r="A18" s="119" t="s">
        <v>13</v>
      </c>
      <c r="B18" s="55"/>
      <c r="C18" s="90" t="s">
        <v>3</v>
      </c>
      <c r="D18" s="91" t="s">
        <v>3</v>
      </c>
      <c r="E18" s="91" t="s">
        <v>3</v>
      </c>
      <c r="F18" s="91" t="s">
        <v>3</v>
      </c>
      <c r="G18" s="91" t="s">
        <v>3</v>
      </c>
      <c r="H18" s="91" t="s">
        <v>3</v>
      </c>
      <c r="I18" s="91" t="s">
        <v>3</v>
      </c>
      <c r="J18" s="91" t="s">
        <v>3</v>
      </c>
      <c r="K18" s="91" t="s">
        <v>3</v>
      </c>
      <c r="L18" s="91" t="s">
        <v>3</v>
      </c>
      <c r="M18" s="92" t="s">
        <v>3</v>
      </c>
      <c r="N18" s="10"/>
      <c r="O18" s="11"/>
      <c r="P18" s="11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</row>
    <row r="19" spans="1:100" ht="16.5" x14ac:dyDescent="0.3">
      <c r="A19" s="331" t="s">
        <v>4</v>
      </c>
      <c r="B19" s="241">
        <v>4.9680000000000002E-2</v>
      </c>
      <c r="C19" s="346">
        <f>C17*0.04968</f>
        <v>12.42</v>
      </c>
      <c r="D19" s="347">
        <f>D17*0.04968</f>
        <v>19.872</v>
      </c>
      <c r="E19" s="347">
        <f t="shared" ref="E19:M19" si="3">E17*0.04968</f>
        <v>24.84</v>
      </c>
      <c r="F19" s="347">
        <f t="shared" si="3"/>
        <v>29.808</v>
      </c>
      <c r="G19" s="347">
        <f t="shared" si="3"/>
        <v>37.26</v>
      </c>
      <c r="H19" s="347">
        <f t="shared" si="3"/>
        <v>49.68</v>
      </c>
      <c r="I19" s="347">
        <f t="shared" si="3"/>
        <v>74.52</v>
      </c>
      <c r="J19" s="347">
        <f t="shared" si="3"/>
        <v>99.36</v>
      </c>
      <c r="K19" s="347">
        <f t="shared" si="3"/>
        <v>149.04</v>
      </c>
      <c r="L19" s="347">
        <f t="shared" si="3"/>
        <v>198.72</v>
      </c>
      <c r="M19" s="348">
        <f t="shared" si="3"/>
        <v>248.4</v>
      </c>
      <c r="N19" s="9"/>
      <c r="O19" s="6"/>
      <c r="P19" s="6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</row>
    <row r="20" spans="1:100" ht="16.5" x14ac:dyDescent="0.3">
      <c r="A20" s="335" t="s">
        <v>5</v>
      </c>
      <c r="B20" s="233">
        <v>12</v>
      </c>
      <c r="C20" s="349">
        <v>12</v>
      </c>
      <c r="D20" s="350">
        <v>12</v>
      </c>
      <c r="E20" s="350">
        <v>12</v>
      </c>
      <c r="F20" s="350">
        <v>12</v>
      </c>
      <c r="G20" s="350">
        <v>12</v>
      </c>
      <c r="H20" s="350">
        <v>12</v>
      </c>
      <c r="I20" s="350">
        <v>12</v>
      </c>
      <c r="J20" s="350">
        <v>12</v>
      </c>
      <c r="K20" s="350">
        <v>12</v>
      </c>
      <c r="L20" s="350">
        <v>12</v>
      </c>
      <c r="M20" s="351">
        <v>12</v>
      </c>
      <c r="N20" s="9"/>
      <c r="O20" s="6"/>
      <c r="P20" s="6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</row>
    <row r="21" spans="1:100" ht="16.5" x14ac:dyDescent="0.3">
      <c r="A21" s="322" t="s">
        <v>14</v>
      </c>
      <c r="B21" s="238">
        <v>2.0839999999999999E-3</v>
      </c>
      <c r="C21" s="352">
        <f>C17*B21</f>
        <v>0.52100000000000002</v>
      </c>
      <c r="D21" s="353">
        <f>D17*B21</f>
        <v>0.83360000000000001</v>
      </c>
      <c r="E21" s="353">
        <f>E17*B21</f>
        <v>1.042</v>
      </c>
      <c r="F21" s="353">
        <f>F17*B21</f>
        <v>1.2504</v>
      </c>
      <c r="G21" s="353">
        <f>G17*B21</f>
        <v>1.5629999999999999</v>
      </c>
      <c r="H21" s="353">
        <f>H17*B21</f>
        <v>2.0840000000000001</v>
      </c>
      <c r="I21" s="353">
        <f>I17*B21</f>
        <v>3.1259999999999999</v>
      </c>
      <c r="J21" s="353">
        <f>J17*B21</f>
        <v>4.1680000000000001</v>
      </c>
      <c r="K21" s="353">
        <f>K17*B21</f>
        <v>6.2519999999999998</v>
      </c>
      <c r="L21" s="353">
        <f>L17*B21</f>
        <v>8.3360000000000003</v>
      </c>
      <c r="M21" s="307">
        <f>M17*B21</f>
        <v>10.42</v>
      </c>
      <c r="N21" s="9"/>
      <c r="O21" s="6"/>
      <c r="P21" s="6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</row>
    <row r="22" spans="1:100" ht="16.5" x14ac:dyDescent="0.3">
      <c r="A22" s="318" t="s">
        <v>9</v>
      </c>
      <c r="B22" s="237">
        <v>2.794E-2</v>
      </c>
      <c r="C22" s="354">
        <f>C17*B22</f>
        <v>6.9850000000000003</v>
      </c>
      <c r="D22" s="355">
        <f>D17*B22</f>
        <v>11.176</v>
      </c>
      <c r="E22" s="355">
        <f>E17*B22</f>
        <v>13.97</v>
      </c>
      <c r="F22" s="355">
        <f>F17*B22</f>
        <v>16.763999999999999</v>
      </c>
      <c r="G22" s="355">
        <f>G17*B22</f>
        <v>20.954999999999998</v>
      </c>
      <c r="H22" s="355">
        <f>H17*B22</f>
        <v>27.94</v>
      </c>
      <c r="I22" s="355">
        <f>I17*B22</f>
        <v>41.91</v>
      </c>
      <c r="J22" s="355">
        <f>J17*B22</f>
        <v>55.88</v>
      </c>
      <c r="K22" s="355">
        <f>K17*B22</f>
        <v>83.82</v>
      </c>
      <c r="L22" s="355">
        <f>L17*B22</f>
        <v>111.76</v>
      </c>
      <c r="M22" s="356">
        <f>M17*B22</f>
        <v>139.69999999999999</v>
      </c>
      <c r="N22" s="9"/>
      <c r="O22" s="6"/>
      <c r="P22" s="6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</row>
    <row r="23" spans="1:100" ht="16.5" x14ac:dyDescent="0.3">
      <c r="A23" s="322" t="s">
        <v>10</v>
      </c>
      <c r="B23" s="238"/>
      <c r="C23" s="352">
        <f>SUM(C19:C22)</f>
        <v>31.926000000000002</v>
      </c>
      <c r="D23" s="353">
        <f t="shared" ref="D23:M23" si="4">SUM(D18:D22)</f>
        <v>43.881599999999999</v>
      </c>
      <c r="E23" s="353">
        <f t="shared" si="4"/>
        <v>51.852000000000004</v>
      </c>
      <c r="F23" s="353">
        <f t="shared" si="4"/>
        <v>59.822400000000002</v>
      </c>
      <c r="G23" s="353">
        <f t="shared" si="4"/>
        <v>71.777999999999992</v>
      </c>
      <c r="H23" s="353">
        <f>SUM(H19:H22)</f>
        <v>91.704000000000008</v>
      </c>
      <c r="I23" s="353">
        <f t="shared" si="4"/>
        <v>131.55599999999998</v>
      </c>
      <c r="J23" s="353">
        <f t="shared" si="4"/>
        <v>171.40800000000002</v>
      </c>
      <c r="K23" s="353">
        <f t="shared" si="4"/>
        <v>251.11199999999999</v>
      </c>
      <c r="L23" s="353">
        <f t="shared" si="4"/>
        <v>330.81600000000003</v>
      </c>
      <c r="M23" s="307">
        <f t="shared" si="4"/>
        <v>410.52</v>
      </c>
      <c r="N23" s="9"/>
      <c r="O23" s="6"/>
      <c r="P23" s="6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</row>
    <row r="24" spans="1:100" ht="15.75" x14ac:dyDescent="0.25">
      <c r="A24" s="242" t="s">
        <v>15</v>
      </c>
      <c r="B24" s="240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30"/>
      <c r="N24" s="9"/>
      <c r="O24" s="6"/>
      <c r="P24" s="6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</row>
    <row r="25" spans="1:100" ht="15.75" customHeight="1" thickBot="1" x14ac:dyDescent="0.3">
      <c r="A25" s="121" t="s">
        <v>12</v>
      </c>
      <c r="B25" s="148"/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8"/>
      <c r="N25" s="9"/>
      <c r="O25" s="6"/>
      <c r="P25" s="6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</row>
    <row r="26" spans="1:100" ht="6.75" customHeight="1" x14ac:dyDescent="0.25">
      <c r="A26" s="62"/>
      <c r="B26" s="103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77"/>
      <c r="N26" s="9"/>
      <c r="O26" s="6"/>
      <c r="P26" s="6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</row>
    <row r="27" spans="1:100" ht="15.75" customHeight="1" x14ac:dyDescent="0.3">
      <c r="A27" s="357"/>
      <c r="B27" s="30"/>
      <c r="C27" s="358">
        <v>250</v>
      </c>
      <c r="D27" s="33">
        <v>400</v>
      </c>
      <c r="E27" s="33">
        <v>500</v>
      </c>
      <c r="F27" s="33">
        <v>600</v>
      </c>
      <c r="G27" s="33">
        <v>750</v>
      </c>
      <c r="H27" s="33">
        <v>1000</v>
      </c>
      <c r="I27" s="33">
        <v>1500</v>
      </c>
      <c r="J27" s="33">
        <v>2000</v>
      </c>
      <c r="K27" s="33">
        <v>3000</v>
      </c>
      <c r="L27" s="33">
        <v>4000</v>
      </c>
      <c r="M27" s="359">
        <v>5000</v>
      </c>
      <c r="N27" s="7"/>
      <c r="O27" s="6"/>
      <c r="P27" s="6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</row>
    <row r="28" spans="1:100" ht="18.75" x14ac:dyDescent="0.3">
      <c r="A28" s="119" t="s">
        <v>16</v>
      </c>
      <c r="B28" s="31"/>
      <c r="C28" s="45" t="s">
        <v>3</v>
      </c>
      <c r="D28" s="32" t="s">
        <v>3</v>
      </c>
      <c r="E28" s="32" t="s">
        <v>3</v>
      </c>
      <c r="F28" s="32" t="s">
        <v>3</v>
      </c>
      <c r="G28" s="32" t="s">
        <v>3</v>
      </c>
      <c r="H28" s="32" t="s">
        <v>3</v>
      </c>
      <c r="I28" s="32" t="s">
        <v>3</v>
      </c>
      <c r="J28" s="32" t="s">
        <v>3</v>
      </c>
      <c r="K28" s="32" t="s">
        <v>3</v>
      </c>
      <c r="L28" s="32" t="s">
        <v>3</v>
      </c>
      <c r="M28" s="174" t="s">
        <v>3</v>
      </c>
      <c r="N28" s="7"/>
      <c r="O28" s="6"/>
      <c r="P28" s="6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</row>
    <row r="29" spans="1:100" ht="16.5" x14ac:dyDescent="0.3">
      <c r="A29" s="331" t="s">
        <v>4</v>
      </c>
      <c r="B29" s="232" t="s">
        <v>17</v>
      </c>
      <c r="C29" s="360">
        <f>0.07125*C27</f>
        <v>17.8125</v>
      </c>
      <c r="D29" s="361">
        <f>0.07125*D27</f>
        <v>28.499999999999996</v>
      </c>
      <c r="E29" s="361">
        <f>0.07125*E27</f>
        <v>35.625</v>
      </c>
      <c r="F29" s="361">
        <f>0.07125*F27</f>
        <v>42.749999999999993</v>
      </c>
      <c r="G29" s="361">
        <f>0.07125*G27</f>
        <v>53.437499999999993</v>
      </c>
      <c r="H29" s="361">
        <f t="shared" ref="H29:M29" si="5">53.44+((H27-750)*0.05009)</f>
        <v>65.962500000000006</v>
      </c>
      <c r="I29" s="361">
        <f t="shared" si="5"/>
        <v>91.007499999999993</v>
      </c>
      <c r="J29" s="361">
        <f t="shared" si="5"/>
        <v>116.05250000000001</v>
      </c>
      <c r="K29" s="361">
        <f t="shared" si="5"/>
        <v>166.14249999999998</v>
      </c>
      <c r="L29" s="361">
        <f t="shared" si="5"/>
        <v>216.23250000000002</v>
      </c>
      <c r="M29" s="306">
        <f t="shared" si="5"/>
        <v>266.32249999999999</v>
      </c>
      <c r="N29" s="7"/>
      <c r="O29" s="6"/>
      <c r="P29" s="6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</row>
    <row r="30" spans="1:100" ht="16.5" x14ac:dyDescent="0.3">
      <c r="A30" s="318" t="s">
        <v>18</v>
      </c>
      <c r="B30" s="243">
        <v>9</v>
      </c>
      <c r="C30" s="362">
        <v>9</v>
      </c>
      <c r="D30" s="101">
        <v>9</v>
      </c>
      <c r="E30" s="363">
        <v>9</v>
      </c>
      <c r="F30" s="363">
        <v>9</v>
      </c>
      <c r="G30" s="363">
        <v>9</v>
      </c>
      <c r="H30" s="363">
        <v>9</v>
      </c>
      <c r="I30" s="363">
        <v>9</v>
      </c>
      <c r="J30" s="363">
        <v>9</v>
      </c>
      <c r="K30" s="363">
        <v>9</v>
      </c>
      <c r="L30" s="363">
        <v>9</v>
      </c>
      <c r="M30" s="364">
        <v>9</v>
      </c>
      <c r="N30" s="7"/>
      <c r="O30" s="6"/>
      <c r="P30" s="6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</row>
    <row r="31" spans="1:100" ht="16.5" x14ac:dyDescent="0.3">
      <c r="A31" s="322" t="s">
        <v>19</v>
      </c>
      <c r="B31" s="236">
        <v>3.2399999999999998E-3</v>
      </c>
      <c r="C31" s="365">
        <f>B31*C27</f>
        <v>0.80999999999999994</v>
      </c>
      <c r="D31" s="102">
        <f>B31*D27</f>
        <v>1.2959999999999998</v>
      </c>
      <c r="E31" s="102">
        <f>B31*E27</f>
        <v>1.6199999999999999</v>
      </c>
      <c r="F31" s="102">
        <f>B31*F27</f>
        <v>1.944</v>
      </c>
      <c r="G31" s="102">
        <f>B31*G27</f>
        <v>2.4299999999999997</v>
      </c>
      <c r="H31" s="102">
        <f>B31*H27</f>
        <v>3.2399999999999998</v>
      </c>
      <c r="I31" s="102">
        <f>B31*I27</f>
        <v>4.8599999999999994</v>
      </c>
      <c r="J31" s="102">
        <f>B31*J27</f>
        <v>6.4799999999999995</v>
      </c>
      <c r="K31" s="102">
        <f>B31*K27</f>
        <v>9.7199999999999989</v>
      </c>
      <c r="L31" s="102">
        <f>B31*L27</f>
        <v>12.959999999999999</v>
      </c>
      <c r="M31" s="366">
        <f>B31*M27</f>
        <v>16.2</v>
      </c>
      <c r="N31" s="7"/>
      <c r="O31" s="6"/>
      <c r="P31" s="6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</row>
    <row r="32" spans="1:100" ht="16.5" x14ac:dyDescent="0.3">
      <c r="A32" s="318" t="s">
        <v>21</v>
      </c>
      <c r="B32" s="237">
        <v>2.0799999999999998E-3</v>
      </c>
      <c r="C32" s="362">
        <f>C27*B32</f>
        <v>0.51999999999999991</v>
      </c>
      <c r="D32" s="363">
        <f>D27*B32</f>
        <v>0.83199999999999996</v>
      </c>
      <c r="E32" s="363">
        <f>E27*B32</f>
        <v>1.0399999999999998</v>
      </c>
      <c r="F32" s="363">
        <f>F27*B32</f>
        <v>1.248</v>
      </c>
      <c r="G32" s="363">
        <f>G27*B32</f>
        <v>1.5599999999999998</v>
      </c>
      <c r="H32" s="363">
        <f>H27*B32</f>
        <v>2.0799999999999996</v>
      </c>
      <c r="I32" s="363">
        <f>I27*B32</f>
        <v>3.1199999999999997</v>
      </c>
      <c r="J32" s="363">
        <f>J27*B32</f>
        <v>4.1599999999999993</v>
      </c>
      <c r="K32" s="363">
        <f>K27*B32</f>
        <v>6.2399999999999993</v>
      </c>
      <c r="L32" s="363">
        <f>L27*B32</f>
        <v>8.3199999999999985</v>
      </c>
      <c r="M32" s="314">
        <f>M27*B32</f>
        <v>10.399999999999999</v>
      </c>
      <c r="N32" s="7"/>
      <c r="O32" s="6"/>
      <c r="P32" s="6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</row>
    <row r="33" spans="1:100" ht="16.5" x14ac:dyDescent="0.3">
      <c r="A33" s="322" t="s">
        <v>22</v>
      </c>
      <c r="B33" s="236">
        <v>6.9999999999999999E-4</v>
      </c>
      <c r="C33" s="365">
        <f>C27*B33</f>
        <v>0.17499999999999999</v>
      </c>
      <c r="D33" s="367">
        <f>D27*B33</f>
        <v>0.27999999999999997</v>
      </c>
      <c r="E33" s="367">
        <f>E27*B33</f>
        <v>0.35</v>
      </c>
      <c r="F33" s="367">
        <f>F27*B33</f>
        <v>0.42</v>
      </c>
      <c r="G33" s="367">
        <f>G27*B33</f>
        <v>0.52500000000000002</v>
      </c>
      <c r="H33" s="367">
        <f>H27*B33</f>
        <v>0.7</v>
      </c>
      <c r="I33" s="367">
        <f>I27*B33</f>
        <v>1.05</v>
      </c>
      <c r="J33" s="367">
        <f>J27*B33</f>
        <v>1.4</v>
      </c>
      <c r="K33" s="367">
        <f>K27*B33</f>
        <v>2.1</v>
      </c>
      <c r="L33" s="367">
        <f>L27*B33</f>
        <v>2.8</v>
      </c>
      <c r="M33" s="366">
        <f>M27*B33</f>
        <v>3.5</v>
      </c>
      <c r="N33" s="7"/>
      <c r="O33" s="6"/>
      <c r="P33" s="6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</row>
    <row r="34" spans="1:100" ht="16.5" x14ac:dyDescent="0.3">
      <c r="A34" s="318" t="s">
        <v>23</v>
      </c>
      <c r="B34" s="244">
        <v>-1.1497E-2</v>
      </c>
      <c r="C34" s="319">
        <f>C27*B34</f>
        <v>-2.87425</v>
      </c>
      <c r="D34" s="320">
        <f>D27*B34</f>
        <v>-4.5987999999999998</v>
      </c>
      <c r="E34" s="320">
        <f>E27*B34</f>
        <v>-5.7484999999999999</v>
      </c>
      <c r="F34" s="320">
        <f>F27*B34</f>
        <v>-6.8982000000000001</v>
      </c>
      <c r="G34" s="320">
        <f>G27*B34</f>
        <v>-8.6227499999999999</v>
      </c>
      <c r="H34" s="320">
        <f>H27*B34</f>
        <v>-11.497</v>
      </c>
      <c r="I34" s="320">
        <f>I27*B34</f>
        <v>-17.2455</v>
      </c>
      <c r="J34" s="320">
        <f>J27*B34</f>
        <v>-22.994</v>
      </c>
      <c r="K34" s="320">
        <f>K27*B34</f>
        <v>-34.491</v>
      </c>
      <c r="L34" s="320">
        <f>L27*B34</f>
        <v>-45.988</v>
      </c>
      <c r="M34" s="321">
        <f>M27*B34</f>
        <v>-57.484999999999999</v>
      </c>
      <c r="N34" s="7"/>
      <c r="O34" s="6"/>
      <c r="P34" s="6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</row>
    <row r="35" spans="1:100" ht="16.5" x14ac:dyDescent="0.3">
      <c r="A35" s="322" t="s">
        <v>24</v>
      </c>
      <c r="B35" s="236">
        <v>2.4129999999999999E-2</v>
      </c>
      <c r="C35" s="365">
        <f>C27*B35</f>
        <v>6.0324999999999998</v>
      </c>
      <c r="D35" s="367">
        <f>D27*B35</f>
        <v>9.6519999999999992</v>
      </c>
      <c r="E35" s="367">
        <f>E27*B35</f>
        <v>12.065</v>
      </c>
      <c r="F35" s="367">
        <f>F27*B35</f>
        <v>14.478</v>
      </c>
      <c r="G35" s="367">
        <f>G27*B35</f>
        <v>18.0975</v>
      </c>
      <c r="H35" s="367">
        <f>H27*B35</f>
        <v>24.13</v>
      </c>
      <c r="I35" s="367">
        <f>I27*B35</f>
        <v>36.195</v>
      </c>
      <c r="J35" s="367">
        <f>J27*B35</f>
        <v>48.26</v>
      </c>
      <c r="K35" s="367">
        <f>K27*B35</f>
        <v>72.39</v>
      </c>
      <c r="L35" s="367">
        <f>L27*B35</f>
        <v>96.52</v>
      </c>
      <c r="M35" s="366">
        <f>M27*B35</f>
        <v>120.64999999999999</v>
      </c>
      <c r="N35" s="7"/>
      <c r="O35" s="6"/>
      <c r="P35" s="6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</row>
    <row r="36" spans="1:100" ht="16.5" x14ac:dyDescent="0.3">
      <c r="A36" s="318" t="s">
        <v>8</v>
      </c>
      <c r="B36" s="245">
        <v>1.8799999999999999E-3</v>
      </c>
      <c r="C36" s="368">
        <f>C27*B36</f>
        <v>0.47</v>
      </c>
      <c r="D36" s="369">
        <f>D27*B36</f>
        <v>0.752</v>
      </c>
      <c r="E36" s="369">
        <f>E27*B36</f>
        <v>0.94</v>
      </c>
      <c r="F36" s="369">
        <f>F27*B36</f>
        <v>1.1279999999999999</v>
      </c>
      <c r="G36" s="369">
        <f>G27*B36</f>
        <v>1.41</v>
      </c>
      <c r="H36" s="369">
        <f>H27*B36</f>
        <v>1.88</v>
      </c>
      <c r="I36" s="369">
        <f>I27*B36</f>
        <v>2.82</v>
      </c>
      <c r="J36" s="369">
        <f>J27*B36</f>
        <v>3.76</v>
      </c>
      <c r="K36" s="369">
        <f>K27*B36</f>
        <v>5.64</v>
      </c>
      <c r="L36" s="369">
        <f>L27*B36</f>
        <v>7.52</v>
      </c>
      <c r="M36" s="370">
        <f>M27*B36</f>
        <v>9.4</v>
      </c>
      <c r="N36" s="7"/>
      <c r="O36" s="6"/>
      <c r="P36" s="6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</row>
    <row r="37" spans="1:100" ht="16.5" x14ac:dyDescent="0.3">
      <c r="A37" s="322" t="s">
        <v>10</v>
      </c>
      <c r="B37" s="238" t="s">
        <v>20</v>
      </c>
      <c r="C37" s="365">
        <f t="shared" ref="C37:M37" si="6">SUM(C29:C36)</f>
        <v>31.945749999999997</v>
      </c>
      <c r="D37" s="367">
        <f t="shared" si="6"/>
        <v>45.713200000000008</v>
      </c>
      <c r="E37" s="367">
        <f t="shared" si="6"/>
        <v>54.891499999999994</v>
      </c>
      <c r="F37" s="367">
        <f t="shared" si="6"/>
        <v>64.069799999999987</v>
      </c>
      <c r="G37" s="367">
        <f t="shared" si="6"/>
        <v>77.837249999999997</v>
      </c>
      <c r="H37" s="367">
        <f t="shared" si="6"/>
        <v>95.495499999999993</v>
      </c>
      <c r="I37" s="367">
        <f t="shared" si="6"/>
        <v>130.80699999999999</v>
      </c>
      <c r="J37" s="367">
        <f t="shared" si="6"/>
        <v>166.11849999999998</v>
      </c>
      <c r="K37" s="367">
        <f t="shared" si="6"/>
        <v>236.74149999999997</v>
      </c>
      <c r="L37" s="367">
        <f t="shared" si="6"/>
        <v>307.36450000000002</v>
      </c>
      <c r="M37" s="366">
        <f t="shared" si="6"/>
        <v>377.9874999999999</v>
      </c>
      <c r="N37" s="7"/>
      <c r="O37" s="6"/>
      <c r="P37" s="6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</row>
    <row r="38" spans="1:100" ht="15.75" customHeight="1" x14ac:dyDescent="0.3">
      <c r="A38" s="124" t="s">
        <v>25</v>
      </c>
      <c r="B38" s="246"/>
      <c r="C38" s="247"/>
      <c r="D38" s="247"/>
      <c r="E38" s="247"/>
      <c r="F38" s="248"/>
      <c r="G38" s="248"/>
      <c r="H38" s="247"/>
      <c r="I38" s="247"/>
      <c r="J38" s="247"/>
      <c r="K38" s="247"/>
      <c r="L38" s="247"/>
      <c r="M38" s="249"/>
      <c r="N38" s="7"/>
      <c r="O38" s="6"/>
      <c r="P38" s="6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</row>
    <row r="39" spans="1:100" ht="15.75" customHeight="1" x14ac:dyDescent="0.3">
      <c r="A39" s="125" t="s">
        <v>26</v>
      </c>
      <c r="B39" s="135"/>
      <c r="C39" s="136"/>
      <c r="D39" s="136"/>
      <c r="E39" s="136"/>
      <c r="F39" s="136"/>
      <c r="G39" s="136"/>
      <c r="H39" s="136"/>
      <c r="I39" s="136"/>
      <c r="J39" s="136"/>
      <c r="K39" s="136"/>
      <c r="L39" s="136"/>
      <c r="M39" s="175"/>
      <c r="N39" s="7"/>
      <c r="O39" s="6"/>
      <c r="P39" s="6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</row>
    <row r="40" spans="1:100" ht="15.75" customHeight="1" thickBot="1" x14ac:dyDescent="0.35">
      <c r="A40" s="121" t="s">
        <v>27</v>
      </c>
      <c r="B40" s="146"/>
      <c r="C40" s="138"/>
      <c r="D40" s="138"/>
      <c r="E40" s="138"/>
      <c r="F40" s="147" t="s">
        <v>28</v>
      </c>
      <c r="G40" s="147"/>
      <c r="H40" s="138"/>
      <c r="I40" s="138"/>
      <c r="J40" s="138"/>
      <c r="K40" s="138"/>
      <c r="L40" s="138"/>
      <c r="M40" s="139"/>
      <c r="N40" s="7"/>
      <c r="O40" s="6"/>
      <c r="P40" s="6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</row>
    <row r="41" spans="1:100" ht="6.75" customHeight="1" x14ac:dyDescent="0.3">
      <c r="A41" s="73"/>
      <c r="B41" s="74"/>
      <c r="C41" s="75"/>
      <c r="D41" s="75"/>
      <c r="E41" s="75"/>
      <c r="F41" s="76"/>
      <c r="G41" s="76"/>
      <c r="H41" s="75"/>
      <c r="I41" s="75"/>
      <c r="J41" s="75"/>
      <c r="K41" s="75"/>
      <c r="L41" s="75"/>
      <c r="M41" s="77"/>
      <c r="N41" s="7"/>
      <c r="O41" s="6"/>
      <c r="P41" s="6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</row>
    <row r="42" spans="1:100" ht="15.75" customHeight="1" x14ac:dyDescent="0.3">
      <c r="A42" s="53"/>
      <c r="B42" s="30"/>
      <c r="C42" s="71">
        <v>250</v>
      </c>
      <c r="D42" s="33">
        <v>400</v>
      </c>
      <c r="E42" s="33">
        <v>500</v>
      </c>
      <c r="F42" s="33">
        <v>600</v>
      </c>
      <c r="G42" s="33">
        <v>750</v>
      </c>
      <c r="H42" s="33">
        <v>1000</v>
      </c>
      <c r="I42" s="33">
        <v>1500</v>
      </c>
      <c r="J42" s="33">
        <v>2000</v>
      </c>
      <c r="K42" s="33">
        <v>3000</v>
      </c>
      <c r="L42" s="33">
        <v>4000</v>
      </c>
      <c r="M42" s="172">
        <v>5000</v>
      </c>
      <c r="N42" s="7"/>
      <c r="O42" s="6"/>
      <c r="P42" s="6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</row>
    <row r="43" spans="1:100" ht="18.75" x14ac:dyDescent="0.3">
      <c r="A43" s="119" t="s">
        <v>29</v>
      </c>
      <c r="B43" s="31"/>
      <c r="C43" s="45" t="s">
        <v>3</v>
      </c>
      <c r="D43" s="32" t="s">
        <v>3</v>
      </c>
      <c r="E43" s="32" t="s">
        <v>3</v>
      </c>
      <c r="F43" s="32" t="s">
        <v>3</v>
      </c>
      <c r="G43" s="32" t="s">
        <v>3</v>
      </c>
      <c r="H43" s="32" t="s">
        <v>3</v>
      </c>
      <c r="I43" s="32" t="s">
        <v>3</v>
      </c>
      <c r="J43" s="32" t="s">
        <v>3</v>
      </c>
      <c r="K43" s="32" t="s">
        <v>3</v>
      </c>
      <c r="L43" s="32" t="s">
        <v>3</v>
      </c>
      <c r="M43" s="107" t="s">
        <v>3</v>
      </c>
      <c r="N43" s="7"/>
      <c r="O43" s="6"/>
      <c r="P43" s="6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</row>
    <row r="44" spans="1:100" ht="16.5" x14ac:dyDescent="0.3">
      <c r="A44" s="331" t="s">
        <v>4</v>
      </c>
      <c r="B44" s="250">
        <v>2.5350000000000001E-2</v>
      </c>
      <c r="C44" s="371">
        <f>C42*0.02535</f>
        <v>6.3375000000000004</v>
      </c>
      <c r="D44" s="372">
        <f>D42*0.02535</f>
        <v>10.14</v>
      </c>
      <c r="E44" s="372">
        <f t="shared" ref="E44:M44" si="7">E42*0.02535</f>
        <v>12.675000000000001</v>
      </c>
      <c r="F44" s="372">
        <f t="shared" si="7"/>
        <v>15.21</v>
      </c>
      <c r="G44" s="372">
        <f t="shared" si="7"/>
        <v>19.012499999999999</v>
      </c>
      <c r="H44" s="372">
        <f t="shared" si="7"/>
        <v>25.35</v>
      </c>
      <c r="I44" s="372">
        <f t="shared" si="7"/>
        <v>38.024999999999999</v>
      </c>
      <c r="J44" s="372">
        <f t="shared" si="7"/>
        <v>50.7</v>
      </c>
      <c r="K44" s="372">
        <f t="shared" si="7"/>
        <v>76.05</v>
      </c>
      <c r="L44" s="372">
        <f t="shared" si="7"/>
        <v>101.4</v>
      </c>
      <c r="M44" s="373">
        <f t="shared" si="7"/>
        <v>126.75</v>
      </c>
      <c r="N44" s="7"/>
      <c r="O44" s="6"/>
      <c r="P44" s="6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</row>
    <row r="45" spans="1:100" ht="16.5" x14ac:dyDescent="0.3">
      <c r="A45" s="318" t="s">
        <v>5</v>
      </c>
      <c r="B45" s="243">
        <v>8.5</v>
      </c>
      <c r="C45" s="362">
        <v>8.5</v>
      </c>
      <c r="D45" s="363">
        <v>8.5</v>
      </c>
      <c r="E45" s="363">
        <v>8.5</v>
      </c>
      <c r="F45" s="363">
        <v>8.5</v>
      </c>
      <c r="G45" s="363">
        <v>8.5</v>
      </c>
      <c r="H45" s="363">
        <v>8.5</v>
      </c>
      <c r="I45" s="363">
        <v>8.5</v>
      </c>
      <c r="J45" s="363">
        <v>8.5</v>
      </c>
      <c r="K45" s="363">
        <v>8.5</v>
      </c>
      <c r="L45" s="363">
        <v>8.5</v>
      </c>
      <c r="M45" s="314">
        <v>8.5</v>
      </c>
      <c r="N45" s="7"/>
      <c r="O45" s="6"/>
      <c r="P45" s="6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</row>
    <row r="46" spans="1:100" ht="16.5" x14ac:dyDescent="0.3">
      <c r="A46" s="322" t="s">
        <v>6</v>
      </c>
      <c r="B46" s="238"/>
      <c r="C46" s="365">
        <f>SUM(C44:C45)</f>
        <v>14.8375</v>
      </c>
      <c r="D46" s="367">
        <f>SUM(D44:D45)</f>
        <v>18.64</v>
      </c>
      <c r="E46" s="367">
        <f t="shared" ref="E46:M46" si="8">SUM(E44:E45)</f>
        <v>21.175000000000001</v>
      </c>
      <c r="F46" s="367">
        <f t="shared" si="8"/>
        <v>23.71</v>
      </c>
      <c r="G46" s="367">
        <f t="shared" si="8"/>
        <v>27.512499999999999</v>
      </c>
      <c r="H46" s="367">
        <f t="shared" si="8"/>
        <v>33.85</v>
      </c>
      <c r="I46" s="367">
        <f t="shared" si="8"/>
        <v>46.524999999999999</v>
      </c>
      <c r="J46" s="367">
        <f t="shared" si="8"/>
        <v>59.2</v>
      </c>
      <c r="K46" s="367">
        <f t="shared" si="8"/>
        <v>84.55</v>
      </c>
      <c r="L46" s="367">
        <f t="shared" si="8"/>
        <v>109.9</v>
      </c>
      <c r="M46" s="366">
        <f t="shared" si="8"/>
        <v>135.25</v>
      </c>
      <c r="N46" s="7"/>
      <c r="O46" s="6"/>
      <c r="P46" s="6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</row>
    <row r="47" spans="1:100" ht="16.5" x14ac:dyDescent="0.3">
      <c r="A47" s="318" t="s">
        <v>7</v>
      </c>
      <c r="B47" s="251">
        <v>-2.63E-2</v>
      </c>
      <c r="C47" s="319">
        <f>C46*B47</f>
        <v>-0.39022625</v>
      </c>
      <c r="D47" s="320">
        <f>D46*B47</f>
        <v>-0.490232</v>
      </c>
      <c r="E47" s="320">
        <f>E46*B47</f>
        <v>-0.55690250000000008</v>
      </c>
      <c r="F47" s="320">
        <f>F46*B47</f>
        <v>-0.62357300000000004</v>
      </c>
      <c r="G47" s="320">
        <f>G46*B47</f>
        <v>-0.72357875000000005</v>
      </c>
      <c r="H47" s="320">
        <f>H46*B47</f>
        <v>-0.89025500000000002</v>
      </c>
      <c r="I47" s="320">
        <f>I46*B47</f>
        <v>-1.2236075</v>
      </c>
      <c r="J47" s="320">
        <f>J46*B47</f>
        <v>-1.5569600000000001</v>
      </c>
      <c r="K47" s="320">
        <f>K46*B47</f>
        <v>-2.223665</v>
      </c>
      <c r="L47" s="320">
        <f>L46*B47</f>
        <v>-2.8903700000000003</v>
      </c>
      <c r="M47" s="321">
        <f>M46*B47</f>
        <v>-3.5570750000000002</v>
      </c>
      <c r="N47" s="7"/>
      <c r="O47" s="6"/>
      <c r="P47" s="6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</row>
    <row r="48" spans="1:100" ht="16.5" x14ac:dyDescent="0.3">
      <c r="A48" s="322" t="s">
        <v>30</v>
      </c>
      <c r="B48" s="238">
        <v>4.1599999999999998E-2</v>
      </c>
      <c r="C48" s="365">
        <f>B48*C42</f>
        <v>10.4</v>
      </c>
      <c r="D48" s="367">
        <f>B48*D42</f>
        <v>16.64</v>
      </c>
      <c r="E48" s="367">
        <f>B48*E42</f>
        <v>20.8</v>
      </c>
      <c r="F48" s="367">
        <f>B48*F42</f>
        <v>24.959999999999997</v>
      </c>
      <c r="G48" s="367">
        <f>B48*G42</f>
        <v>31.2</v>
      </c>
      <c r="H48" s="367">
        <f>B48*H42</f>
        <v>41.6</v>
      </c>
      <c r="I48" s="367">
        <f>B48*I42</f>
        <v>62.4</v>
      </c>
      <c r="J48" s="367">
        <f>B48*J42</f>
        <v>83.2</v>
      </c>
      <c r="K48" s="367">
        <f>B48*K42</f>
        <v>124.8</v>
      </c>
      <c r="L48" s="367">
        <f>B48*L42</f>
        <v>166.4</v>
      </c>
      <c r="M48" s="366">
        <f>B48*M42</f>
        <v>208</v>
      </c>
      <c r="N48" s="7"/>
      <c r="O48" s="6"/>
      <c r="P48" s="6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</row>
    <row r="49" spans="1:100" ht="16.5" x14ac:dyDescent="0.3">
      <c r="A49" s="318" t="s">
        <v>9</v>
      </c>
      <c r="B49" s="252">
        <v>2.5187999999999999E-2</v>
      </c>
      <c r="C49" s="362">
        <f>C42*B49</f>
        <v>6.2969999999999997</v>
      </c>
      <c r="D49" s="363">
        <f>D42*B49</f>
        <v>10.075199999999999</v>
      </c>
      <c r="E49" s="363">
        <f>E42*B49</f>
        <v>12.593999999999999</v>
      </c>
      <c r="F49" s="363">
        <f>F42*B49</f>
        <v>15.1128</v>
      </c>
      <c r="G49" s="363">
        <f>G42*B49</f>
        <v>18.890999999999998</v>
      </c>
      <c r="H49" s="363">
        <f>H42*B49</f>
        <v>25.187999999999999</v>
      </c>
      <c r="I49" s="363">
        <f>I42*B49</f>
        <v>37.781999999999996</v>
      </c>
      <c r="J49" s="363">
        <f>J42*B49</f>
        <v>50.375999999999998</v>
      </c>
      <c r="K49" s="363">
        <f>K42*B49</f>
        <v>75.563999999999993</v>
      </c>
      <c r="L49" s="363">
        <f>L42*B49</f>
        <v>100.752</v>
      </c>
      <c r="M49" s="314">
        <f>M42*B49</f>
        <v>125.94</v>
      </c>
      <c r="N49" s="7"/>
      <c r="O49" s="6"/>
      <c r="P49" s="6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</row>
    <row r="50" spans="1:100" ht="17.25" customHeight="1" x14ac:dyDescent="0.3">
      <c r="A50" s="322" t="s">
        <v>10</v>
      </c>
      <c r="B50" s="238"/>
      <c r="C50" s="365">
        <f t="shared" ref="C50:M50" si="9">SUM(C46:C49)</f>
        <v>31.14427375</v>
      </c>
      <c r="D50" s="367">
        <f t="shared" si="9"/>
        <v>44.864968000000005</v>
      </c>
      <c r="E50" s="367">
        <f t="shared" si="9"/>
        <v>54.012097500000003</v>
      </c>
      <c r="F50" s="367">
        <f t="shared" si="9"/>
        <v>63.159226999999994</v>
      </c>
      <c r="G50" s="367">
        <f t="shared" si="9"/>
        <v>76.879921249999995</v>
      </c>
      <c r="H50" s="367">
        <f t="shared" si="9"/>
        <v>99.747744999999995</v>
      </c>
      <c r="I50" s="367">
        <f t="shared" si="9"/>
        <v>145.48339249999998</v>
      </c>
      <c r="J50" s="367">
        <f t="shared" si="9"/>
        <v>191.21904000000001</v>
      </c>
      <c r="K50" s="367">
        <f t="shared" si="9"/>
        <v>282.690335</v>
      </c>
      <c r="L50" s="367">
        <f t="shared" si="9"/>
        <v>374.16163</v>
      </c>
      <c r="M50" s="366">
        <f t="shared" si="9"/>
        <v>465.632925</v>
      </c>
      <c r="N50" s="7"/>
      <c r="O50" s="6"/>
      <c r="P50" s="6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</row>
    <row r="51" spans="1:100" ht="15.75" customHeight="1" x14ac:dyDescent="0.25">
      <c r="A51" s="153" t="s">
        <v>31</v>
      </c>
      <c r="B51" s="374"/>
      <c r="C51" s="375"/>
      <c r="D51" s="375"/>
      <c r="E51" s="375"/>
      <c r="F51" s="375"/>
      <c r="G51" s="375"/>
      <c r="H51" s="375"/>
      <c r="I51" s="375"/>
      <c r="J51" s="376"/>
      <c r="K51" s="376"/>
      <c r="L51" s="376"/>
      <c r="M51" s="249"/>
      <c r="N51" s="7"/>
      <c r="O51" s="6"/>
      <c r="P51" s="6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</row>
    <row r="52" spans="1:100" ht="15.75" customHeight="1" thickBot="1" x14ac:dyDescent="0.35">
      <c r="A52" s="121" t="s">
        <v>12</v>
      </c>
      <c r="B52" s="137"/>
      <c r="C52" s="138"/>
      <c r="D52" s="138"/>
      <c r="E52" s="138"/>
      <c r="F52" s="138"/>
      <c r="G52" s="138"/>
      <c r="H52" s="138"/>
      <c r="I52" s="138"/>
      <c r="J52" s="138"/>
      <c r="K52" s="138"/>
      <c r="L52" s="138"/>
      <c r="M52" s="139"/>
      <c r="N52" s="7"/>
      <c r="O52" s="22"/>
      <c r="P52" s="22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</row>
    <row r="53" spans="1:100" s="18" customFormat="1" ht="6.75" customHeight="1" x14ac:dyDescent="0.3">
      <c r="A53" s="73"/>
      <c r="B53" s="112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7"/>
      <c r="N53" s="21"/>
      <c r="O53" s="24"/>
      <c r="P53" s="24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</row>
    <row r="54" spans="1:100" ht="15.75" customHeight="1" x14ac:dyDescent="0.3">
      <c r="A54" s="53"/>
      <c r="B54" s="30"/>
      <c r="C54" s="71">
        <v>250</v>
      </c>
      <c r="D54" s="33">
        <v>400</v>
      </c>
      <c r="E54" s="33">
        <v>500</v>
      </c>
      <c r="F54" s="33">
        <v>600</v>
      </c>
      <c r="G54" s="33">
        <v>750</v>
      </c>
      <c r="H54" s="33">
        <v>1000</v>
      </c>
      <c r="I54" s="33">
        <v>1500</v>
      </c>
      <c r="J54" s="33">
        <v>2000</v>
      </c>
      <c r="K54" s="33">
        <v>3000</v>
      </c>
      <c r="L54" s="33">
        <v>4000</v>
      </c>
      <c r="M54" s="359">
        <v>5000</v>
      </c>
      <c r="N54" s="7"/>
      <c r="O54" s="22"/>
      <c r="P54" s="22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</row>
    <row r="55" spans="1:100" ht="18.75" x14ac:dyDescent="0.3">
      <c r="A55" s="119" t="s">
        <v>32</v>
      </c>
      <c r="B55" s="55"/>
      <c r="C55" s="45" t="s">
        <v>3</v>
      </c>
      <c r="D55" s="32" t="s">
        <v>3</v>
      </c>
      <c r="E55" s="32" t="s">
        <v>3</v>
      </c>
      <c r="F55" s="32" t="s">
        <v>3</v>
      </c>
      <c r="G55" s="32" t="s">
        <v>3</v>
      </c>
      <c r="H55" s="32" t="s">
        <v>3</v>
      </c>
      <c r="I55" s="32" t="s">
        <v>3</v>
      </c>
      <c r="J55" s="32" t="s">
        <v>3</v>
      </c>
      <c r="K55" s="32" t="s">
        <v>3</v>
      </c>
      <c r="L55" s="32" t="s">
        <v>3</v>
      </c>
      <c r="M55" s="174" t="s">
        <v>3</v>
      </c>
      <c r="N55" s="7"/>
      <c r="O55" s="22"/>
      <c r="P55" s="22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</row>
    <row r="56" spans="1:100" ht="15.6" customHeight="1" x14ac:dyDescent="0.3">
      <c r="A56" s="331" t="s">
        <v>4</v>
      </c>
      <c r="B56" s="232" t="s">
        <v>17</v>
      </c>
      <c r="C56" s="377">
        <f>(C54*0.05248)</f>
        <v>13.12</v>
      </c>
      <c r="D56" s="361">
        <f>(D54*0.05248)</f>
        <v>20.992000000000001</v>
      </c>
      <c r="E56" s="361">
        <f>(E54*0.05248)</f>
        <v>26.24</v>
      </c>
      <c r="F56" s="361">
        <f>26.24+((F54-500)*0.0498)</f>
        <v>31.22</v>
      </c>
      <c r="G56" s="361">
        <f t="shared" ref="G56:M56" si="10">26.24+((G54-500)*0.0498)</f>
        <v>38.69</v>
      </c>
      <c r="H56" s="361">
        <f t="shared" si="10"/>
        <v>51.14</v>
      </c>
      <c r="I56" s="361">
        <f t="shared" si="10"/>
        <v>76.039999999999992</v>
      </c>
      <c r="J56" s="361">
        <f t="shared" si="10"/>
        <v>100.93999999999998</v>
      </c>
      <c r="K56" s="361">
        <f t="shared" si="10"/>
        <v>150.73999999999998</v>
      </c>
      <c r="L56" s="361">
        <f t="shared" si="10"/>
        <v>200.54</v>
      </c>
      <c r="M56" s="306">
        <f t="shared" si="10"/>
        <v>250.34</v>
      </c>
      <c r="N56" s="7"/>
      <c r="O56" s="6"/>
      <c r="P56" s="6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</row>
    <row r="57" spans="1:100" ht="15.6" customHeight="1" x14ac:dyDescent="0.3">
      <c r="A57" s="335" t="s">
        <v>5</v>
      </c>
      <c r="B57" s="233">
        <v>10</v>
      </c>
      <c r="C57" s="48">
        <v>10</v>
      </c>
      <c r="D57" s="13">
        <v>10</v>
      </c>
      <c r="E57" s="13">
        <v>10</v>
      </c>
      <c r="F57" s="13">
        <v>10</v>
      </c>
      <c r="G57" s="13">
        <v>10</v>
      </c>
      <c r="H57" s="13">
        <v>10</v>
      </c>
      <c r="I57" s="13">
        <v>10</v>
      </c>
      <c r="J57" s="13">
        <v>10</v>
      </c>
      <c r="K57" s="13">
        <v>10</v>
      </c>
      <c r="L57" s="13">
        <v>10</v>
      </c>
      <c r="M57" s="378">
        <v>10</v>
      </c>
      <c r="N57" s="7"/>
      <c r="O57" s="6"/>
      <c r="P57" s="6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</row>
    <row r="58" spans="1:100" ht="15.6" customHeight="1" x14ac:dyDescent="0.3">
      <c r="A58" s="322" t="s">
        <v>6</v>
      </c>
      <c r="B58" s="253"/>
      <c r="C58" s="379">
        <f>SUM(C56:C57)</f>
        <v>23.119999999999997</v>
      </c>
      <c r="D58" s="380">
        <f>SUM(D56:D57)</f>
        <v>30.992000000000001</v>
      </c>
      <c r="E58" s="380">
        <f t="shared" ref="E58:M58" si="11">SUM(E56:E57)</f>
        <v>36.239999999999995</v>
      </c>
      <c r="F58" s="380">
        <f t="shared" si="11"/>
        <v>41.22</v>
      </c>
      <c r="G58" s="380">
        <f t="shared" si="11"/>
        <v>48.69</v>
      </c>
      <c r="H58" s="380">
        <f t="shared" si="11"/>
        <v>61.14</v>
      </c>
      <c r="I58" s="380">
        <f t="shared" si="11"/>
        <v>86.039999999999992</v>
      </c>
      <c r="J58" s="380">
        <f t="shared" si="11"/>
        <v>110.93999999999998</v>
      </c>
      <c r="K58" s="380">
        <f t="shared" si="11"/>
        <v>160.73999999999998</v>
      </c>
      <c r="L58" s="380">
        <f t="shared" si="11"/>
        <v>210.54</v>
      </c>
      <c r="M58" s="381">
        <f t="shared" si="11"/>
        <v>260.34000000000003</v>
      </c>
      <c r="N58" s="7"/>
      <c r="O58" s="6"/>
      <c r="P58" s="6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</row>
    <row r="59" spans="1:100" ht="15.6" customHeight="1" x14ac:dyDescent="0.3">
      <c r="A59" s="318" t="s">
        <v>33</v>
      </c>
      <c r="B59" s="254">
        <v>3.4799999999999998E-2</v>
      </c>
      <c r="C59" s="382">
        <f>B59*C58</f>
        <v>0.80457599999999985</v>
      </c>
      <c r="D59" s="383">
        <f>B59*D58</f>
        <v>1.0785216</v>
      </c>
      <c r="E59" s="383">
        <f>B59*E58</f>
        <v>1.2611519999999998</v>
      </c>
      <c r="F59" s="383">
        <f>B59*F58</f>
        <v>1.434456</v>
      </c>
      <c r="G59" s="383">
        <f>B59*G58</f>
        <v>1.6944119999999998</v>
      </c>
      <c r="H59" s="383">
        <f>B59*H58</f>
        <v>2.127672</v>
      </c>
      <c r="I59" s="383">
        <f>B59*I58</f>
        <v>2.9941919999999995</v>
      </c>
      <c r="J59" s="383">
        <f>B59*J58</f>
        <v>3.860711999999999</v>
      </c>
      <c r="K59" s="383">
        <f>B59*K58</f>
        <v>5.5937519999999985</v>
      </c>
      <c r="L59" s="383">
        <f>B59*L58</f>
        <v>7.3267919999999993</v>
      </c>
      <c r="M59" s="384">
        <f>B59*M58</f>
        <v>9.0598320000000001</v>
      </c>
      <c r="N59" s="7"/>
      <c r="O59" s="6"/>
      <c r="P59" s="6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</row>
    <row r="60" spans="1:100" ht="15.6" customHeight="1" x14ac:dyDescent="0.3">
      <c r="A60" s="322" t="s">
        <v>9</v>
      </c>
      <c r="B60" s="236">
        <v>2.2370000000000001E-2</v>
      </c>
      <c r="C60" s="365">
        <f>B60*C54</f>
        <v>5.5925000000000002</v>
      </c>
      <c r="D60" s="367">
        <f>B60*D54</f>
        <v>8.9480000000000004</v>
      </c>
      <c r="E60" s="367">
        <f>B60*E54</f>
        <v>11.185</v>
      </c>
      <c r="F60" s="367">
        <f>B60*F54</f>
        <v>13.422000000000001</v>
      </c>
      <c r="G60" s="367">
        <f>B60*G54</f>
        <v>16.7775</v>
      </c>
      <c r="H60" s="367">
        <f>B60*H54</f>
        <v>22.37</v>
      </c>
      <c r="I60" s="367">
        <f>B60*I54</f>
        <v>33.555</v>
      </c>
      <c r="J60" s="367">
        <f>B60*J54</f>
        <v>44.74</v>
      </c>
      <c r="K60" s="367">
        <f>B60*K54</f>
        <v>67.11</v>
      </c>
      <c r="L60" s="367">
        <f>B60*L54</f>
        <v>89.48</v>
      </c>
      <c r="M60" s="366">
        <f>B60*M54</f>
        <v>111.85000000000001</v>
      </c>
      <c r="N60" s="7"/>
      <c r="O60" s="6"/>
      <c r="P60" s="6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</row>
    <row r="61" spans="1:100" ht="15.6" customHeight="1" x14ac:dyDescent="0.3">
      <c r="A61" s="318" t="s">
        <v>34</v>
      </c>
      <c r="B61" s="255">
        <v>-1.7000000000000001E-4</v>
      </c>
      <c r="C61" s="385">
        <f>C54*B61</f>
        <v>-4.2500000000000003E-2</v>
      </c>
      <c r="D61" s="386">
        <f>D54*B61</f>
        <v>-6.8000000000000005E-2</v>
      </c>
      <c r="E61" s="386">
        <f>E54*B61</f>
        <v>-8.5000000000000006E-2</v>
      </c>
      <c r="F61" s="386">
        <f>F54*B61</f>
        <v>-0.10200000000000001</v>
      </c>
      <c r="G61" s="386">
        <f>G54*B61</f>
        <v>-0.1275</v>
      </c>
      <c r="H61" s="386">
        <f>H54*B61</f>
        <v>-0.17</v>
      </c>
      <c r="I61" s="386">
        <f>I54*B61</f>
        <v>-0.255</v>
      </c>
      <c r="J61" s="386">
        <f>J54*B61</f>
        <v>-0.34</v>
      </c>
      <c r="K61" s="386">
        <f>K54*B61</f>
        <v>-0.51</v>
      </c>
      <c r="L61" s="386">
        <f>L54*B61</f>
        <v>-0.68</v>
      </c>
      <c r="M61" s="387">
        <f>M54*B61</f>
        <v>-0.85000000000000009</v>
      </c>
      <c r="N61" s="7"/>
      <c r="O61" s="6"/>
      <c r="P61" s="6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</row>
    <row r="62" spans="1:100" ht="15.6" customHeight="1" x14ac:dyDescent="0.3">
      <c r="A62" s="322" t="s">
        <v>10</v>
      </c>
      <c r="B62" s="238"/>
      <c r="C62" s="388">
        <f t="shared" ref="C62:M62" si="12">SUM(C58:C61)</f>
        <v>29.474575999999999</v>
      </c>
      <c r="D62" s="389">
        <f t="shared" si="12"/>
        <v>40.950521600000002</v>
      </c>
      <c r="E62" s="389">
        <f t="shared" si="12"/>
        <v>48.601151999999999</v>
      </c>
      <c r="F62" s="389">
        <f t="shared" si="12"/>
        <v>55.974455999999996</v>
      </c>
      <c r="G62" s="389">
        <f t="shared" si="12"/>
        <v>67.034412000000003</v>
      </c>
      <c r="H62" s="389">
        <f t="shared" si="12"/>
        <v>85.467671999999993</v>
      </c>
      <c r="I62" s="389">
        <f t="shared" si="12"/>
        <v>122.334192</v>
      </c>
      <c r="J62" s="389">
        <f t="shared" si="12"/>
        <v>159.20071199999998</v>
      </c>
      <c r="K62" s="389">
        <f t="shared" si="12"/>
        <v>232.93375199999997</v>
      </c>
      <c r="L62" s="389">
        <f t="shared" si="12"/>
        <v>306.66679199999999</v>
      </c>
      <c r="M62" s="390">
        <f t="shared" si="12"/>
        <v>380.39983200000006</v>
      </c>
      <c r="N62" s="7"/>
      <c r="O62" s="6"/>
      <c r="P62" s="6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</row>
    <row r="63" spans="1:100" ht="15.75" customHeight="1" x14ac:dyDescent="0.3">
      <c r="A63" s="153" t="s">
        <v>35</v>
      </c>
      <c r="B63" s="391"/>
      <c r="C63" s="392"/>
      <c r="D63" s="392"/>
      <c r="E63" s="392"/>
      <c r="F63" s="392"/>
      <c r="G63" s="392"/>
      <c r="H63" s="392"/>
      <c r="I63" s="392"/>
      <c r="J63" s="392"/>
      <c r="K63" s="392"/>
      <c r="L63" s="392"/>
      <c r="M63" s="393"/>
      <c r="N63" s="7"/>
      <c r="O63" s="6"/>
      <c r="P63" s="6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</row>
    <row r="64" spans="1:100" ht="15.75" customHeight="1" x14ac:dyDescent="0.3">
      <c r="A64" s="125" t="s">
        <v>36</v>
      </c>
      <c r="B64" s="129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61"/>
      <c r="N64" s="7"/>
      <c r="O64" s="6"/>
      <c r="P64" s="6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</row>
    <row r="65" spans="1:100" ht="15.75" customHeight="1" x14ac:dyDescent="0.3">
      <c r="A65" s="125" t="s">
        <v>37</v>
      </c>
      <c r="B65" s="129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61"/>
      <c r="N65" s="7"/>
      <c r="O65" s="6"/>
      <c r="P65" s="6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</row>
    <row r="66" spans="1:100" ht="6.75" customHeight="1" x14ac:dyDescent="0.3">
      <c r="A66" s="323"/>
      <c r="B66" s="394"/>
      <c r="C66" s="395"/>
      <c r="D66" s="395"/>
      <c r="E66" s="395"/>
      <c r="F66" s="395"/>
      <c r="G66" s="395"/>
      <c r="H66" s="395"/>
      <c r="I66" s="395"/>
      <c r="J66" s="395"/>
      <c r="K66" s="395"/>
      <c r="L66" s="395"/>
      <c r="M66" s="396"/>
      <c r="N66" s="7"/>
      <c r="O66" s="6"/>
      <c r="P66" s="6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</row>
    <row r="67" spans="1:100" ht="15.75" customHeight="1" x14ac:dyDescent="0.3">
      <c r="A67" s="53"/>
      <c r="B67" s="54"/>
      <c r="C67" s="345">
        <v>250</v>
      </c>
      <c r="D67" s="89">
        <v>400</v>
      </c>
      <c r="E67" s="89">
        <v>500</v>
      </c>
      <c r="F67" s="89">
        <v>600</v>
      </c>
      <c r="G67" s="89">
        <v>750</v>
      </c>
      <c r="H67" s="89">
        <v>1000</v>
      </c>
      <c r="I67" s="89">
        <v>1500</v>
      </c>
      <c r="J67" s="89">
        <v>2000</v>
      </c>
      <c r="K67" s="89">
        <v>3000</v>
      </c>
      <c r="L67" s="89">
        <v>4000</v>
      </c>
      <c r="M67" s="176">
        <v>5000</v>
      </c>
      <c r="N67" s="7"/>
      <c r="O67" s="6"/>
      <c r="P67" s="6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</row>
    <row r="68" spans="1:100" ht="18.75" x14ac:dyDescent="0.3">
      <c r="A68" s="119" t="s">
        <v>38</v>
      </c>
      <c r="B68" s="55"/>
      <c r="C68" s="90" t="s">
        <v>3</v>
      </c>
      <c r="D68" s="91" t="s">
        <v>3</v>
      </c>
      <c r="E68" s="91" t="s">
        <v>3</v>
      </c>
      <c r="F68" s="91" t="s">
        <v>3</v>
      </c>
      <c r="G68" s="91" t="s">
        <v>3</v>
      </c>
      <c r="H68" s="91" t="s">
        <v>3</v>
      </c>
      <c r="I68" s="91" t="s">
        <v>3</v>
      </c>
      <c r="J68" s="91" t="s">
        <v>3</v>
      </c>
      <c r="K68" s="91" t="s">
        <v>3</v>
      </c>
      <c r="L68" s="91" t="s">
        <v>3</v>
      </c>
      <c r="M68" s="163" t="s">
        <v>3</v>
      </c>
      <c r="N68" s="7"/>
      <c r="O68" s="6"/>
      <c r="P68" s="6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</row>
    <row r="69" spans="1:100" ht="16.5" x14ac:dyDescent="0.3">
      <c r="A69" s="331" t="s">
        <v>4</v>
      </c>
      <c r="B69" s="232" t="s">
        <v>17</v>
      </c>
      <c r="C69" s="377">
        <f>(C67*0.05248)</f>
        <v>13.12</v>
      </c>
      <c r="D69" s="361">
        <f>(D67*0.05248)</f>
        <v>20.992000000000001</v>
      </c>
      <c r="E69" s="361">
        <f>(E67*0.05248)</f>
        <v>26.24</v>
      </c>
      <c r="F69" s="361">
        <f>26.24+((F67-500)*0.0498)</f>
        <v>31.22</v>
      </c>
      <c r="G69" s="361">
        <f t="shared" ref="G69:M69" si="13">26.24+((G67-500)*0.0498)</f>
        <v>38.69</v>
      </c>
      <c r="H69" s="361">
        <f t="shared" si="13"/>
        <v>51.14</v>
      </c>
      <c r="I69" s="361">
        <f t="shared" si="13"/>
        <v>76.039999999999992</v>
      </c>
      <c r="J69" s="361">
        <f t="shared" si="13"/>
        <v>100.93999999999998</v>
      </c>
      <c r="K69" s="361">
        <f t="shared" si="13"/>
        <v>150.73999999999998</v>
      </c>
      <c r="L69" s="361">
        <f t="shared" si="13"/>
        <v>200.54</v>
      </c>
      <c r="M69" s="306">
        <f t="shared" si="13"/>
        <v>250.34</v>
      </c>
      <c r="N69" s="7"/>
      <c r="O69" s="6"/>
      <c r="P69" s="6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</row>
    <row r="70" spans="1:100" ht="16.5" x14ac:dyDescent="0.3">
      <c r="A70" s="318" t="s">
        <v>5</v>
      </c>
      <c r="B70" s="233">
        <v>10</v>
      </c>
      <c r="C70" s="48">
        <v>10</v>
      </c>
      <c r="D70" s="13">
        <v>10</v>
      </c>
      <c r="E70" s="13">
        <v>10</v>
      </c>
      <c r="F70" s="13">
        <v>10</v>
      </c>
      <c r="G70" s="13">
        <v>10</v>
      </c>
      <c r="H70" s="13">
        <v>10</v>
      </c>
      <c r="I70" s="13">
        <v>10</v>
      </c>
      <c r="J70" s="13">
        <v>10</v>
      </c>
      <c r="K70" s="13">
        <v>10</v>
      </c>
      <c r="L70" s="13">
        <v>10</v>
      </c>
      <c r="M70" s="378">
        <v>10</v>
      </c>
      <c r="N70" s="7"/>
      <c r="O70" s="6"/>
      <c r="P70" s="6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</row>
    <row r="71" spans="1:100" ht="16.5" x14ac:dyDescent="0.3">
      <c r="A71" s="322" t="s">
        <v>39</v>
      </c>
      <c r="B71" s="253">
        <v>5</v>
      </c>
      <c r="C71" s="365">
        <v>5</v>
      </c>
      <c r="D71" s="367">
        <v>5</v>
      </c>
      <c r="E71" s="367">
        <v>5</v>
      </c>
      <c r="F71" s="367">
        <v>5</v>
      </c>
      <c r="G71" s="367">
        <v>5</v>
      </c>
      <c r="H71" s="367">
        <v>5</v>
      </c>
      <c r="I71" s="367">
        <v>5</v>
      </c>
      <c r="J71" s="367">
        <v>5</v>
      </c>
      <c r="K71" s="367">
        <v>5</v>
      </c>
      <c r="L71" s="367">
        <v>5</v>
      </c>
      <c r="M71" s="366">
        <v>5</v>
      </c>
      <c r="N71" s="7"/>
      <c r="O71" s="6"/>
      <c r="P71" s="6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</row>
    <row r="72" spans="1:100" ht="16.5" x14ac:dyDescent="0.3">
      <c r="A72" s="318" t="s">
        <v>6</v>
      </c>
      <c r="B72" s="243"/>
      <c r="C72" s="397">
        <f>SUM(C69:C71)</f>
        <v>28.119999999999997</v>
      </c>
      <c r="D72" s="398">
        <f t="shared" ref="D72:M72" si="14">SUM(D69:D71)</f>
        <v>35.992000000000004</v>
      </c>
      <c r="E72" s="398">
        <f t="shared" si="14"/>
        <v>41.239999999999995</v>
      </c>
      <c r="F72" s="398">
        <f t="shared" si="14"/>
        <v>46.22</v>
      </c>
      <c r="G72" s="398">
        <f t="shared" si="14"/>
        <v>53.69</v>
      </c>
      <c r="H72" s="398">
        <f t="shared" si="14"/>
        <v>66.14</v>
      </c>
      <c r="I72" s="398">
        <f t="shared" si="14"/>
        <v>91.039999999999992</v>
      </c>
      <c r="J72" s="398">
        <f t="shared" si="14"/>
        <v>115.93999999999998</v>
      </c>
      <c r="K72" s="398">
        <f t="shared" si="14"/>
        <v>165.73999999999998</v>
      </c>
      <c r="L72" s="398">
        <f t="shared" si="14"/>
        <v>215.54</v>
      </c>
      <c r="M72" s="399">
        <f t="shared" si="14"/>
        <v>265.34000000000003</v>
      </c>
      <c r="N72" s="7"/>
      <c r="O72" s="6"/>
      <c r="P72" s="6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</row>
    <row r="73" spans="1:100" ht="16.5" x14ac:dyDescent="0.3">
      <c r="A73" s="322" t="s">
        <v>33</v>
      </c>
      <c r="B73" s="256">
        <v>3.4799999999999998E-2</v>
      </c>
      <c r="C73" s="400">
        <f>B73*C72</f>
        <v>0.97857599999999989</v>
      </c>
      <c r="D73" s="401">
        <f>B73*D72</f>
        <v>1.2525216000000001</v>
      </c>
      <c r="E73" s="401">
        <f>B73*E72</f>
        <v>1.4351519999999998</v>
      </c>
      <c r="F73" s="401">
        <f>B73*F72</f>
        <v>1.6084559999999999</v>
      </c>
      <c r="G73" s="401">
        <f>B73*G72</f>
        <v>1.8684119999999997</v>
      </c>
      <c r="H73" s="401">
        <f>B73*H72</f>
        <v>2.3016719999999999</v>
      </c>
      <c r="I73" s="401">
        <f>B73*I72</f>
        <v>3.1681919999999995</v>
      </c>
      <c r="J73" s="401">
        <f>B73*J72</f>
        <v>4.034711999999999</v>
      </c>
      <c r="K73" s="401">
        <f>B73*K72</f>
        <v>5.7677519999999989</v>
      </c>
      <c r="L73" s="401">
        <f>B73*L72</f>
        <v>7.5007919999999988</v>
      </c>
      <c r="M73" s="402">
        <f>B73*M72</f>
        <v>9.2338319999999996</v>
      </c>
      <c r="N73" s="7"/>
      <c r="O73" s="6"/>
      <c r="P73" s="6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</row>
    <row r="74" spans="1:100" ht="15.6" customHeight="1" x14ac:dyDescent="0.3">
      <c r="A74" s="318" t="s">
        <v>9</v>
      </c>
      <c r="B74" s="237">
        <f>B60</f>
        <v>2.2370000000000001E-2</v>
      </c>
      <c r="C74" s="362">
        <f>B74*C67</f>
        <v>5.5925000000000002</v>
      </c>
      <c r="D74" s="363">
        <f>B74*D67</f>
        <v>8.9480000000000004</v>
      </c>
      <c r="E74" s="363">
        <f>B74*E67</f>
        <v>11.185</v>
      </c>
      <c r="F74" s="363">
        <f>B74*F67</f>
        <v>13.422000000000001</v>
      </c>
      <c r="G74" s="363">
        <f>B74*G67</f>
        <v>16.7775</v>
      </c>
      <c r="H74" s="363">
        <f>B74*H67</f>
        <v>22.37</v>
      </c>
      <c r="I74" s="363">
        <f>B74*I67</f>
        <v>33.555</v>
      </c>
      <c r="J74" s="363">
        <f>B74*J67</f>
        <v>44.74</v>
      </c>
      <c r="K74" s="363">
        <f>B74*K67</f>
        <v>67.11</v>
      </c>
      <c r="L74" s="363">
        <f>B74*L67</f>
        <v>89.48</v>
      </c>
      <c r="M74" s="314">
        <f>B74*M67</f>
        <v>111.85000000000001</v>
      </c>
      <c r="N74" s="7"/>
      <c r="O74" s="6"/>
      <c r="P74" s="6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</row>
    <row r="75" spans="1:100" ht="15.6" customHeight="1" x14ac:dyDescent="0.3">
      <c r="A75" s="322" t="s">
        <v>34</v>
      </c>
      <c r="B75" s="257">
        <v>-1.7000000000000001E-4</v>
      </c>
      <c r="C75" s="403">
        <f>C67*B75</f>
        <v>-4.2500000000000003E-2</v>
      </c>
      <c r="D75" s="404">
        <f>D67*B75</f>
        <v>-6.8000000000000005E-2</v>
      </c>
      <c r="E75" s="404">
        <f>E67*B75</f>
        <v>-8.5000000000000006E-2</v>
      </c>
      <c r="F75" s="404">
        <f>F67*B75</f>
        <v>-0.10200000000000001</v>
      </c>
      <c r="G75" s="404">
        <f>G67*B75</f>
        <v>-0.1275</v>
      </c>
      <c r="H75" s="404">
        <f>H67*B75</f>
        <v>-0.17</v>
      </c>
      <c r="I75" s="404">
        <f>I67*B75</f>
        <v>-0.255</v>
      </c>
      <c r="J75" s="404">
        <f>J67*B75</f>
        <v>-0.34</v>
      </c>
      <c r="K75" s="404">
        <f>K67*B75</f>
        <v>-0.51</v>
      </c>
      <c r="L75" s="404">
        <f>L67*B75</f>
        <v>-0.68</v>
      </c>
      <c r="M75" s="405">
        <f>M67*B75</f>
        <v>-0.85000000000000009</v>
      </c>
      <c r="N75" s="7"/>
      <c r="O75" s="6"/>
      <c r="P75" s="6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</row>
    <row r="76" spans="1:100" ht="15.6" customHeight="1" x14ac:dyDescent="0.3">
      <c r="A76" s="318" t="s">
        <v>10</v>
      </c>
      <c r="B76" s="252"/>
      <c r="C76" s="397">
        <f t="shared" ref="C76:M76" si="15">SUM(C72:C75)</f>
        <v>34.648575999999998</v>
      </c>
      <c r="D76" s="398">
        <f t="shared" si="15"/>
        <v>46.124521600000008</v>
      </c>
      <c r="E76" s="398">
        <f t="shared" si="15"/>
        <v>53.775151999999999</v>
      </c>
      <c r="F76" s="398">
        <f t="shared" si="15"/>
        <v>61.148456000000003</v>
      </c>
      <c r="G76" s="398">
        <f t="shared" si="15"/>
        <v>72.208411999999996</v>
      </c>
      <c r="H76" s="398">
        <f t="shared" si="15"/>
        <v>90.641672</v>
      </c>
      <c r="I76" s="398">
        <f t="shared" si="15"/>
        <v>127.50819200000001</v>
      </c>
      <c r="J76" s="398">
        <f t="shared" si="15"/>
        <v>164.37471199999999</v>
      </c>
      <c r="K76" s="398">
        <f t="shared" si="15"/>
        <v>238.107752</v>
      </c>
      <c r="L76" s="398">
        <f t="shared" si="15"/>
        <v>311.84079199999996</v>
      </c>
      <c r="M76" s="399">
        <f t="shared" si="15"/>
        <v>385.57383200000004</v>
      </c>
      <c r="N76" s="7"/>
      <c r="O76" s="6"/>
      <c r="P76" s="6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</row>
    <row r="77" spans="1:100" ht="15.75" customHeight="1" x14ac:dyDescent="0.3">
      <c r="A77" s="258" t="s">
        <v>40</v>
      </c>
      <c r="B77" s="228"/>
      <c r="C77" s="229"/>
      <c r="D77" s="229"/>
      <c r="E77" s="229"/>
      <c r="F77" s="229"/>
      <c r="G77" s="229"/>
      <c r="H77" s="229"/>
      <c r="I77" s="229"/>
      <c r="J77" s="229"/>
      <c r="K77" s="229"/>
      <c r="L77" s="229"/>
      <c r="M77" s="230"/>
      <c r="N77" s="7"/>
      <c r="O77" s="6"/>
      <c r="P77" s="6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</row>
    <row r="78" spans="1:100" ht="15.75" customHeight="1" x14ac:dyDescent="0.3">
      <c r="A78" s="124" t="s">
        <v>41</v>
      </c>
      <c r="B78" s="129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62"/>
      <c r="N78" s="7"/>
      <c r="O78" s="6"/>
      <c r="P78" s="6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</row>
    <row r="79" spans="1:100" ht="15.75" customHeight="1" x14ac:dyDescent="0.3">
      <c r="A79" s="125" t="s">
        <v>42</v>
      </c>
      <c r="B79" s="129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62"/>
      <c r="N79" s="7"/>
      <c r="O79" s="6"/>
      <c r="P79" s="6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</row>
    <row r="80" spans="1:100" s="2" customFormat="1" ht="15.75" customHeight="1" thickBot="1" x14ac:dyDescent="0.35">
      <c r="A80" s="121" t="s">
        <v>37</v>
      </c>
      <c r="B80" s="126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8"/>
      <c r="N80" s="21"/>
      <c r="O80" s="20"/>
      <c r="P80" s="20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</row>
    <row r="81" spans="1:100" s="2" customFormat="1" ht="6.75" customHeight="1" x14ac:dyDescent="0.3">
      <c r="A81" s="73"/>
      <c r="B81" s="78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80"/>
      <c r="N81" s="21"/>
      <c r="O81" s="20"/>
      <c r="P81" s="20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</row>
    <row r="82" spans="1:100" s="2" customFormat="1" ht="15.75" customHeight="1" x14ac:dyDescent="0.3">
      <c r="A82" s="68"/>
      <c r="B82" s="69"/>
      <c r="C82" s="93">
        <v>250</v>
      </c>
      <c r="D82" s="89">
        <v>400</v>
      </c>
      <c r="E82" s="89">
        <v>500</v>
      </c>
      <c r="F82" s="89">
        <v>600</v>
      </c>
      <c r="G82" s="89">
        <v>750</v>
      </c>
      <c r="H82" s="89">
        <v>1000</v>
      </c>
      <c r="I82" s="89">
        <v>1500</v>
      </c>
      <c r="J82" s="89">
        <v>2000</v>
      </c>
      <c r="K82" s="89">
        <v>3000</v>
      </c>
      <c r="L82" s="89">
        <v>4000</v>
      </c>
      <c r="M82" s="176">
        <v>5000</v>
      </c>
      <c r="N82" s="21"/>
      <c r="O82" s="20"/>
      <c r="P82" s="20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</row>
    <row r="83" spans="1:100" ht="18.75" x14ac:dyDescent="0.3">
      <c r="A83" s="155" t="s">
        <v>43</v>
      </c>
      <c r="B83" s="70"/>
      <c r="C83" s="90" t="s">
        <v>3</v>
      </c>
      <c r="D83" s="91" t="s">
        <v>3</v>
      </c>
      <c r="E83" s="91" t="s">
        <v>3</v>
      </c>
      <c r="F83" s="91" t="s">
        <v>3</v>
      </c>
      <c r="G83" s="91" t="s">
        <v>3</v>
      </c>
      <c r="H83" s="91" t="s">
        <v>3</v>
      </c>
      <c r="I83" s="91" t="s">
        <v>3</v>
      </c>
      <c r="J83" s="91" t="s">
        <v>3</v>
      </c>
      <c r="K83" s="91" t="s">
        <v>3</v>
      </c>
      <c r="L83" s="91" t="s">
        <v>3</v>
      </c>
      <c r="M83" s="163" t="s">
        <v>3</v>
      </c>
      <c r="N83" s="7"/>
      <c r="O83" s="6"/>
      <c r="P83" s="6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</row>
    <row r="84" spans="1:100" ht="16.5" x14ac:dyDescent="0.3">
      <c r="A84" s="331" t="s">
        <v>4</v>
      </c>
      <c r="B84" s="259">
        <v>6.4619999999999997E-2</v>
      </c>
      <c r="C84" s="406">
        <f>(C82*0.06462)</f>
        <v>16.154999999999998</v>
      </c>
      <c r="D84" s="361">
        <f>(D82*0.06462)</f>
        <v>25.847999999999999</v>
      </c>
      <c r="E84" s="361">
        <f t="shared" ref="E84:M84" si="16">(E82*0.06462)</f>
        <v>32.309999999999995</v>
      </c>
      <c r="F84" s="361">
        <f t="shared" si="16"/>
        <v>38.771999999999998</v>
      </c>
      <c r="G84" s="361">
        <f>(G82*0.06462)</f>
        <v>48.464999999999996</v>
      </c>
      <c r="H84" s="361">
        <f t="shared" si="16"/>
        <v>64.61999999999999</v>
      </c>
      <c r="I84" s="361">
        <f t="shared" si="16"/>
        <v>96.929999999999993</v>
      </c>
      <c r="J84" s="361">
        <f t="shared" si="16"/>
        <v>129.23999999999998</v>
      </c>
      <c r="K84" s="361">
        <f t="shared" si="16"/>
        <v>193.85999999999999</v>
      </c>
      <c r="L84" s="361">
        <f t="shared" si="16"/>
        <v>258.47999999999996</v>
      </c>
      <c r="M84" s="306">
        <f t="shared" si="16"/>
        <v>323.09999999999997</v>
      </c>
      <c r="N84" s="7"/>
      <c r="O84" s="6"/>
      <c r="P84" s="6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</row>
    <row r="85" spans="1:100" ht="16.5" x14ac:dyDescent="0.3">
      <c r="A85" s="335" t="s">
        <v>5</v>
      </c>
      <c r="B85" s="233">
        <v>9</v>
      </c>
      <c r="C85" s="48">
        <v>9</v>
      </c>
      <c r="D85" s="13">
        <v>9</v>
      </c>
      <c r="E85" s="13">
        <v>9</v>
      </c>
      <c r="F85" s="13">
        <v>9</v>
      </c>
      <c r="G85" s="13">
        <v>9</v>
      </c>
      <c r="H85" s="13">
        <v>9</v>
      </c>
      <c r="I85" s="13">
        <v>9</v>
      </c>
      <c r="J85" s="13">
        <v>9</v>
      </c>
      <c r="K85" s="13">
        <v>9</v>
      </c>
      <c r="L85" s="13">
        <v>9</v>
      </c>
      <c r="M85" s="177">
        <v>9</v>
      </c>
      <c r="N85" s="7"/>
      <c r="O85" s="6"/>
      <c r="P85" s="6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</row>
    <row r="86" spans="1:100" ht="16.5" x14ac:dyDescent="0.3">
      <c r="A86" s="322" t="s">
        <v>6</v>
      </c>
      <c r="B86" s="253"/>
      <c r="C86" s="379">
        <f t="shared" ref="C86:M86" si="17">SUM(C83:C85)</f>
        <v>25.154999999999998</v>
      </c>
      <c r="D86" s="380">
        <f t="shared" si="17"/>
        <v>34.847999999999999</v>
      </c>
      <c r="E86" s="380">
        <f t="shared" si="17"/>
        <v>41.309999999999995</v>
      </c>
      <c r="F86" s="380">
        <f t="shared" si="17"/>
        <v>47.771999999999998</v>
      </c>
      <c r="G86" s="380">
        <f t="shared" si="17"/>
        <v>57.464999999999996</v>
      </c>
      <c r="H86" s="380">
        <f t="shared" si="17"/>
        <v>73.61999999999999</v>
      </c>
      <c r="I86" s="380">
        <f t="shared" si="17"/>
        <v>105.92999999999999</v>
      </c>
      <c r="J86" s="380">
        <f t="shared" si="17"/>
        <v>138.23999999999998</v>
      </c>
      <c r="K86" s="380">
        <f t="shared" si="17"/>
        <v>202.85999999999999</v>
      </c>
      <c r="L86" s="380">
        <f t="shared" si="17"/>
        <v>267.47999999999996</v>
      </c>
      <c r="M86" s="381">
        <f t="shared" si="17"/>
        <v>332.09999999999997</v>
      </c>
      <c r="N86" s="7"/>
      <c r="O86" s="6"/>
      <c r="P86" s="6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</row>
    <row r="87" spans="1:100" ht="16.5" x14ac:dyDescent="0.3">
      <c r="A87" s="318" t="s">
        <v>33</v>
      </c>
      <c r="B87" s="254">
        <v>3.4799999999999998E-2</v>
      </c>
      <c r="C87" s="382">
        <f>B87*C86</f>
        <v>0.87539399999999989</v>
      </c>
      <c r="D87" s="383">
        <f>B87*D86</f>
        <v>1.2127104</v>
      </c>
      <c r="E87" s="383">
        <f>B87*E86</f>
        <v>1.4375879999999996</v>
      </c>
      <c r="F87" s="383">
        <f>B87*F86</f>
        <v>1.6624655999999998</v>
      </c>
      <c r="G87" s="383">
        <f>B87*G86</f>
        <v>1.9997819999999997</v>
      </c>
      <c r="H87" s="383">
        <f>B87*H86</f>
        <v>2.5619759999999996</v>
      </c>
      <c r="I87" s="383">
        <f>B87*I86</f>
        <v>3.6863639999999993</v>
      </c>
      <c r="J87" s="383">
        <f>B87*J86</f>
        <v>4.810751999999999</v>
      </c>
      <c r="K87" s="383">
        <f>B87*K86</f>
        <v>7.0595279999999994</v>
      </c>
      <c r="L87" s="383">
        <f>B87*L86</f>
        <v>9.3083039999999979</v>
      </c>
      <c r="M87" s="407">
        <f>B87*M86</f>
        <v>11.557079999999997</v>
      </c>
      <c r="N87" s="7"/>
      <c r="O87" s="6"/>
      <c r="P87" s="6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</row>
    <row r="88" spans="1:100" ht="16.5" x14ac:dyDescent="0.3">
      <c r="A88" s="322" t="s">
        <v>9</v>
      </c>
      <c r="B88" s="236">
        <f>B60</f>
        <v>2.2370000000000001E-2</v>
      </c>
      <c r="C88" s="365">
        <f>B88*C82</f>
        <v>5.5925000000000002</v>
      </c>
      <c r="D88" s="367">
        <f>B88*D82</f>
        <v>8.9480000000000004</v>
      </c>
      <c r="E88" s="367">
        <f>B88*E82</f>
        <v>11.185</v>
      </c>
      <c r="F88" s="367">
        <f>B88*F82</f>
        <v>13.422000000000001</v>
      </c>
      <c r="G88" s="367">
        <f>B88*G82</f>
        <v>16.7775</v>
      </c>
      <c r="H88" s="367">
        <f>B88*H82</f>
        <v>22.37</v>
      </c>
      <c r="I88" s="367">
        <f>B88*I82</f>
        <v>33.555</v>
      </c>
      <c r="J88" s="367">
        <f>B88*J82</f>
        <v>44.74</v>
      </c>
      <c r="K88" s="367">
        <f>B88*K82</f>
        <v>67.11</v>
      </c>
      <c r="L88" s="367">
        <f>B88*L82</f>
        <v>89.48</v>
      </c>
      <c r="M88" s="366">
        <f>B88*M82</f>
        <v>111.85000000000001</v>
      </c>
      <c r="N88" s="7"/>
      <c r="O88" s="6"/>
      <c r="P88" s="6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</row>
    <row r="89" spans="1:100" ht="16.5" x14ac:dyDescent="0.3">
      <c r="A89" s="318" t="s">
        <v>34</v>
      </c>
      <c r="B89" s="255">
        <v>-1.7000000000000001E-4</v>
      </c>
      <c r="C89" s="385">
        <f>C82*B89</f>
        <v>-4.2500000000000003E-2</v>
      </c>
      <c r="D89" s="386">
        <f>D82*B89</f>
        <v>-6.8000000000000005E-2</v>
      </c>
      <c r="E89" s="386">
        <f>E82*B89</f>
        <v>-8.5000000000000006E-2</v>
      </c>
      <c r="F89" s="386">
        <f>F82*B89</f>
        <v>-0.10200000000000001</v>
      </c>
      <c r="G89" s="386">
        <f>G82*B89</f>
        <v>-0.1275</v>
      </c>
      <c r="H89" s="386">
        <f>H82*B89</f>
        <v>-0.17</v>
      </c>
      <c r="I89" s="386">
        <f>I82*B89</f>
        <v>-0.255</v>
      </c>
      <c r="J89" s="386">
        <f>J82*B89</f>
        <v>-0.34</v>
      </c>
      <c r="K89" s="386">
        <f>K82*B89</f>
        <v>-0.51</v>
      </c>
      <c r="L89" s="386">
        <f>L82*B89</f>
        <v>-0.68</v>
      </c>
      <c r="M89" s="387">
        <f>M82*B89</f>
        <v>-0.85000000000000009</v>
      </c>
      <c r="N89" s="7"/>
      <c r="O89" s="6"/>
      <c r="P89" s="6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</row>
    <row r="90" spans="1:100" ht="16.5" x14ac:dyDescent="0.3">
      <c r="A90" s="322" t="s">
        <v>10</v>
      </c>
      <c r="B90" s="238"/>
      <c r="C90" s="379">
        <f t="shared" ref="C90:M90" si="18">SUM(C86:C89)</f>
        <v>31.580393999999998</v>
      </c>
      <c r="D90" s="380">
        <f t="shared" si="18"/>
        <v>44.9407104</v>
      </c>
      <c r="E90" s="380">
        <f t="shared" si="18"/>
        <v>53.847587999999995</v>
      </c>
      <c r="F90" s="380">
        <f t="shared" si="18"/>
        <v>62.754465599999996</v>
      </c>
      <c r="G90" s="380">
        <f t="shared" si="18"/>
        <v>76.114782000000005</v>
      </c>
      <c r="H90" s="380">
        <f t="shared" si="18"/>
        <v>98.381975999999995</v>
      </c>
      <c r="I90" s="380">
        <f t="shared" si="18"/>
        <v>142.91636399999999</v>
      </c>
      <c r="J90" s="380">
        <f t="shared" si="18"/>
        <v>187.45075199999999</v>
      </c>
      <c r="K90" s="380">
        <f t="shared" si="18"/>
        <v>276.51952799999998</v>
      </c>
      <c r="L90" s="380">
        <f t="shared" si="18"/>
        <v>365.58830399999999</v>
      </c>
      <c r="M90" s="381">
        <f t="shared" si="18"/>
        <v>454.65707999999995</v>
      </c>
      <c r="N90" s="7"/>
      <c r="O90" s="6"/>
      <c r="P90" s="6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</row>
    <row r="91" spans="1:100" ht="15.75" customHeight="1" x14ac:dyDescent="0.3">
      <c r="A91" s="153" t="s">
        <v>44</v>
      </c>
      <c r="B91" s="228"/>
      <c r="C91" s="229"/>
      <c r="D91" s="229"/>
      <c r="E91" s="229"/>
      <c r="F91" s="229"/>
      <c r="G91" s="229"/>
      <c r="H91" s="229"/>
      <c r="I91" s="229"/>
      <c r="J91" s="229"/>
      <c r="K91" s="229"/>
      <c r="L91" s="229"/>
      <c r="M91" s="230"/>
      <c r="N91" s="7"/>
      <c r="O91" s="6"/>
      <c r="P91" s="6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</row>
    <row r="92" spans="1:100" ht="15.75" customHeight="1" thickBot="1" x14ac:dyDescent="0.35">
      <c r="A92" s="121" t="s">
        <v>45</v>
      </c>
      <c r="B92" s="126"/>
      <c r="C92" s="127"/>
      <c r="D92" s="127"/>
      <c r="E92" s="127"/>
      <c r="F92" s="127"/>
      <c r="G92" s="127"/>
      <c r="H92" s="127"/>
      <c r="I92" s="127"/>
      <c r="J92" s="127"/>
      <c r="K92" s="127"/>
      <c r="L92" s="127"/>
      <c r="M92" s="128"/>
      <c r="N92" s="7"/>
      <c r="O92" s="6"/>
      <c r="P92" s="6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</row>
    <row r="93" spans="1:100" ht="6.75" customHeight="1" x14ac:dyDescent="0.3">
      <c r="A93" s="73"/>
      <c r="B93" s="78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80"/>
      <c r="N93" s="7"/>
      <c r="O93" s="6"/>
      <c r="P93" s="6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</row>
    <row r="94" spans="1:100" ht="16.5" x14ac:dyDescent="0.3">
      <c r="A94" s="67"/>
      <c r="B94" s="54"/>
      <c r="C94" s="345">
        <v>250</v>
      </c>
      <c r="D94" s="89">
        <v>400</v>
      </c>
      <c r="E94" s="89">
        <v>500</v>
      </c>
      <c r="F94" s="89">
        <v>600</v>
      </c>
      <c r="G94" s="89">
        <v>750</v>
      </c>
      <c r="H94" s="89">
        <v>1000</v>
      </c>
      <c r="I94" s="89">
        <v>1500</v>
      </c>
      <c r="J94" s="89">
        <v>2000</v>
      </c>
      <c r="K94" s="89">
        <v>3000</v>
      </c>
      <c r="L94" s="89">
        <v>4000</v>
      </c>
      <c r="M94" s="176">
        <v>5000</v>
      </c>
      <c r="N94" s="7"/>
      <c r="O94" s="6"/>
      <c r="P94" s="6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</row>
    <row r="95" spans="1:100" ht="18.75" x14ac:dyDescent="0.3">
      <c r="A95" s="119" t="s">
        <v>46</v>
      </c>
      <c r="B95" s="55"/>
      <c r="C95" s="90" t="s">
        <v>3</v>
      </c>
      <c r="D95" s="91" t="s">
        <v>3</v>
      </c>
      <c r="E95" s="91" t="s">
        <v>3</v>
      </c>
      <c r="F95" s="91" t="s">
        <v>3</v>
      </c>
      <c r="G95" s="91" t="s">
        <v>3</v>
      </c>
      <c r="H95" s="91" t="s">
        <v>3</v>
      </c>
      <c r="I95" s="91" t="s">
        <v>3</v>
      </c>
      <c r="J95" s="91" t="s">
        <v>3</v>
      </c>
      <c r="K95" s="91" t="s">
        <v>3</v>
      </c>
      <c r="L95" s="91" t="s">
        <v>3</v>
      </c>
      <c r="M95" s="163" t="s">
        <v>3</v>
      </c>
      <c r="N95" s="7"/>
      <c r="O95" s="6"/>
      <c r="P95" s="6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</row>
    <row r="96" spans="1:100" ht="16.5" x14ac:dyDescent="0.3">
      <c r="A96" s="331" t="s">
        <v>4</v>
      </c>
      <c r="B96" s="259">
        <v>4.0919999999999998E-2</v>
      </c>
      <c r="C96" s="371">
        <f t="shared" ref="C96:M96" si="19">C94*0.04092</f>
        <v>10.229999999999999</v>
      </c>
      <c r="D96" s="372">
        <f t="shared" si="19"/>
        <v>16.367999999999999</v>
      </c>
      <c r="E96" s="372">
        <f t="shared" si="19"/>
        <v>20.459999999999997</v>
      </c>
      <c r="F96" s="372">
        <f t="shared" si="19"/>
        <v>24.552</v>
      </c>
      <c r="G96" s="372">
        <f t="shared" si="19"/>
        <v>30.689999999999998</v>
      </c>
      <c r="H96" s="372">
        <f t="shared" si="19"/>
        <v>40.919999999999995</v>
      </c>
      <c r="I96" s="372">
        <f t="shared" si="19"/>
        <v>61.379999999999995</v>
      </c>
      <c r="J96" s="372">
        <f t="shared" si="19"/>
        <v>81.839999999999989</v>
      </c>
      <c r="K96" s="372">
        <f t="shared" si="19"/>
        <v>122.75999999999999</v>
      </c>
      <c r="L96" s="372">
        <f t="shared" si="19"/>
        <v>163.67999999999998</v>
      </c>
      <c r="M96" s="373">
        <f t="shared" si="19"/>
        <v>204.6</v>
      </c>
      <c r="N96" s="7"/>
      <c r="O96" s="6"/>
      <c r="P96" s="6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</row>
    <row r="97" spans="1:100" ht="16.5" x14ac:dyDescent="0.3">
      <c r="A97" s="318" t="s">
        <v>5</v>
      </c>
      <c r="B97" s="243">
        <v>4.46</v>
      </c>
      <c r="C97" s="354">
        <f t="shared" ref="C97:M97" si="20">B97</f>
        <v>4.46</v>
      </c>
      <c r="D97" s="355">
        <f t="shared" si="20"/>
        <v>4.46</v>
      </c>
      <c r="E97" s="355">
        <f t="shared" si="20"/>
        <v>4.46</v>
      </c>
      <c r="F97" s="355">
        <f t="shared" si="20"/>
        <v>4.46</v>
      </c>
      <c r="G97" s="355">
        <f t="shared" si="20"/>
        <v>4.46</v>
      </c>
      <c r="H97" s="355">
        <f t="shared" si="20"/>
        <v>4.46</v>
      </c>
      <c r="I97" s="355">
        <f t="shared" si="20"/>
        <v>4.46</v>
      </c>
      <c r="J97" s="355">
        <f t="shared" si="20"/>
        <v>4.46</v>
      </c>
      <c r="K97" s="355">
        <f t="shared" si="20"/>
        <v>4.46</v>
      </c>
      <c r="L97" s="355">
        <f t="shared" si="20"/>
        <v>4.46</v>
      </c>
      <c r="M97" s="356">
        <f t="shared" si="20"/>
        <v>4.46</v>
      </c>
      <c r="N97" s="7"/>
      <c r="O97" s="6"/>
      <c r="P97" s="6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</row>
    <row r="98" spans="1:100" ht="16.5" x14ac:dyDescent="0.3">
      <c r="A98" s="322" t="s">
        <v>47</v>
      </c>
      <c r="B98" s="260">
        <v>2.91</v>
      </c>
      <c r="C98" s="202">
        <v>2.91</v>
      </c>
      <c r="D98" s="408">
        <v>2.91</v>
      </c>
      <c r="E98" s="408">
        <v>2.91</v>
      </c>
      <c r="F98" s="408">
        <v>2.91</v>
      </c>
      <c r="G98" s="408">
        <v>2.91</v>
      </c>
      <c r="H98" s="408">
        <v>2.91</v>
      </c>
      <c r="I98" s="408">
        <v>2.91</v>
      </c>
      <c r="J98" s="408">
        <v>2.91</v>
      </c>
      <c r="K98" s="408">
        <v>2.91</v>
      </c>
      <c r="L98" s="408">
        <v>2.91</v>
      </c>
      <c r="M98" s="305">
        <v>2.91</v>
      </c>
      <c r="N98" s="7"/>
      <c r="O98" s="6"/>
      <c r="P98" s="6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</row>
    <row r="99" spans="1:100" ht="16.5" x14ac:dyDescent="0.3">
      <c r="A99" s="318" t="s">
        <v>6</v>
      </c>
      <c r="B99" s="243"/>
      <c r="C99" s="354">
        <f t="shared" ref="C99:M99" si="21">SUM(C96:C98)</f>
        <v>17.599999999999998</v>
      </c>
      <c r="D99" s="355">
        <f t="shared" si="21"/>
        <v>23.738</v>
      </c>
      <c r="E99" s="355">
        <f t="shared" si="21"/>
        <v>27.83</v>
      </c>
      <c r="F99" s="355">
        <f t="shared" si="21"/>
        <v>31.922000000000001</v>
      </c>
      <c r="G99" s="355">
        <f t="shared" si="21"/>
        <v>38.06</v>
      </c>
      <c r="H99" s="355">
        <f t="shared" si="21"/>
        <v>48.289999999999992</v>
      </c>
      <c r="I99" s="355">
        <f t="shared" si="21"/>
        <v>68.749999999999986</v>
      </c>
      <c r="J99" s="355">
        <f t="shared" si="21"/>
        <v>89.20999999999998</v>
      </c>
      <c r="K99" s="355">
        <f t="shared" si="21"/>
        <v>130.13</v>
      </c>
      <c r="L99" s="355">
        <f t="shared" si="21"/>
        <v>171.04999999999998</v>
      </c>
      <c r="M99" s="356">
        <f t="shared" si="21"/>
        <v>211.97</v>
      </c>
      <c r="N99" s="7"/>
      <c r="O99" s="6"/>
      <c r="P99" s="6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</row>
    <row r="100" spans="1:100" ht="16.5" x14ac:dyDescent="0.3">
      <c r="A100" s="322" t="s">
        <v>48</v>
      </c>
      <c r="B100" s="261">
        <v>0.55838299999999996</v>
      </c>
      <c r="C100" s="365">
        <f>B100*C99</f>
        <v>9.8275407999999977</v>
      </c>
      <c r="D100" s="367">
        <f>B100*D99</f>
        <v>13.254895653999998</v>
      </c>
      <c r="E100" s="367">
        <f>B100*E99</f>
        <v>15.539798889999998</v>
      </c>
      <c r="F100" s="367">
        <f>B100*F99</f>
        <v>17.824702125999998</v>
      </c>
      <c r="G100" s="367">
        <f>B100*G99</f>
        <v>21.252056979999999</v>
      </c>
      <c r="H100" s="367">
        <f>B100*H99</f>
        <v>26.964315069999994</v>
      </c>
      <c r="I100" s="367">
        <f>B100*I99</f>
        <v>38.388831249999988</v>
      </c>
      <c r="J100" s="367">
        <f>B100*J99</f>
        <v>49.813347429999986</v>
      </c>
      <c r="K100" s="367">
        <f>B100*K99</f>
        <v>72.662379789999989</v>
      </c>
      <c r="L100" s="367">
        <f>B100*L99</f>
        <v>95.511412149999984</v>
      </c>
      <c r="M100" s="366">
        <f>B100*M99</f>
        <v>118.36044450999999</v>
      </c>
      <c r="N100" s="7"/>
      <c r="O100" s="6"/>
      <c r="P100" s="6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</row>
    <row r="101" spans="1:100" ht="16.5" x14ac:dyDescent="0.3">
      <c r="A101" s="318" t="s">
        <v>49</v>
      </c>
      <c r="B101" s="262">
        <v>4.7114000000000003E-2</v>
      </c>
      <c r="C101" s="198">
        <f>C99*B101</f>
        <v>0.8292063999999999</v>
      </c>
      <c r="D101" s="409">
        <f>D99*B101</f>
        <v>1.1183921320000001</v>
      </c>
      <c r="E101" s="409">
        <f>E99*B101</f>
        <v>1.3111826200000001</v>
      </c>
      <c r="F101" s="409">
        <f>F99*B101</f>
        <v>1.5039731080000001</v>
      </c>
      <c r="G101" s="409">
        <f>G99*B101</f>
        <v>1.7931588400000003</v>
      </c>
      <c r="H101" s="409">
        <f>H99*B101</f>
        <v>2.2751350599999998</v>
      </c>
      <c r="I101" s="409">
        <f>I99*B101</f>
        <v>3.2390874999999997</v>
      </c>
      <c r="J101" s="409">
        <f>J99*B101</f>
        <v>4.2030399399999991</v>
      </c>
      <c r="K101" s="409">
        <f>K99*B101</f>
        <v>6.1309448199999999</v>
      </c>
      <c r="L101" s="409">
        <f>L99*B101</f>
        <v>8.0588496999999997</v>
      </c>
      <c r="M101" s="317">
        <f>M99*B101</f>
        <v>9.9867545800000013</v>
      </c>
      <c r="N101" s="7"/>
      <c r="O101" s="6"/>
      <c r="P101" s="6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</row>
    <row r="102" spans="1:100" ht="16.5" x14ac:dyDescent="0.3">
      <c r="A102" s="322" t="s">
        <v>50</v>
      </c>
      <c r="B102" s="263">
        <v>1.4765E-2</v>
      </c>
      <c r="C102" s="197">
        <f>C99*B102</f>
        <v>0.25986399999999998</v>
      </c>
      <c r="D102" s="410">
        <f>D99*B102</f>
        <v>0.35049156999999997</v>
      </c>
      <c r="E102" s="410">
        <f>E99*B102</f>
        <v>0.41090994999999997</v>
      </c>
      <c r="F102" s="410">
        <f>F99*B102</f>
        <v>0.47132833000000002</v>
      </c>
      <c r="G102" s="410">
        <f>G99*B102</f>
        <v>0.56195590000000006</v>
      </c>
      <c r="H102" s="410">
        <f>H99*B102</f>
        <v>0.71300184999999994</v>
      </c>
      <c r="I102" s="410">
        <f>I99*B102</f>
        <v>1.0150937499999999</v>
      </c>
      <c r="J102" s="410">
        <f>J99*B102</f>
        <v>1.3171856499999997</v>
      </c>
      <c r="K102" s="410">
        <f>K99*B102</f>
        <v>1.92136945</v>
      </c>
      <c r="L102" s="410">
        <f>L99*B102</f>
        <v>2.5255532499999997</v>
      </c>
      <c r="M102" s="308">
        <f>M99*B102</f>
        <v>3.1297370500000001</v>
      </c>
      <c r="N102" s="7"/>
      <c r="O102" s="6"/>
      <c r="P102" s="6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</row>
    <row r="103" spans="1:100" ht="16.5" x14ac:dyDescent="0.3">
      <c r="A103" s="318" t="s">
        <v>51</v>
      </c>
      <c r="B103" s="264">
        <v>-5.5250000000000004E-3</v>
      </c>
      <c r="C103" s="201">
        <f>C99*B103</f>
        <v>-9.7239999999999993E-2</v>
      </c>
      <c r="D103" s="411">
        <f>D99*B103</f>
        <v>-0.13115245</v>
      </c>
      <c r="E103" s="411">
        <f>E99*B103</f>
        <v>-0.15376075</v>
      </c>
      <c r="F103" s="411">
        <f>F99*B103</f>
        <v>-0.17636905000000003</v>
      </c>
      <c r="G103" s="411">
        <f>G99*B103</f>
        <v>-0.21028150000000004</v>
      </c>
      <c r="H103" s="411">
        <f>H99*B103</f>
        <v>-0.26680224999999996</v>
      </c>
      <c r="I103" s="411">
        <f>I99*B103</f>
        <v>-0.37984374999999992</v>
      </c>
      <c r="J103" s="411">
        <f>J99*B103</f>
        <v>-0.49288524999999994</v>
      </c>
      <c r="K103" s="411">
        <f>K99*B103</f>
        <v>-0.71896824999999998</v>
      </c>
      <c r="L103" s="411">
        <f>L99*B103</f>
        <v>-0.94505125000000001</v>
      </c>
      <c r="M103" s="315">
        <f>M99*B103</f>
        <v>-1.1711342500000002</v>
      </c>
      <c r="N103" s="7"/>
      <c r="O103" s="6"/>
      <c r="P103" s="6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</row>
    <row r="104" spans="1:100" ht="16.5" x14ac:dyDescent="0.3">
      <c r="A104" s="322" t="s">
        <v>52</v>
      </c>
      <c r="B104" s="265">
        <v>-8.2279999999999992E-3</v>
      </c>
      <c r="C104" s="199">
        <f>C99*B104</f>
        <v>-0.14481279999999996</v>
      </c>
      <c r="D104" s="412">
        <f>D99*B104</f>
        <v>-0.19531626399999999</v>
      </c>
      <c r="E104" s="412">
        <f>E99*B104</f>
        <v>-0.22898523999999995</v>
      </c>
      <c r="F104" s="412">
        <f>F99*B104</f>
        <v>-0.262654216</v>
      </c>
      <c r="G104" s="412">
        <f>G99*B104</f>
        <v>-0.31315767999999999</v>
      </c>
      <c r="H104" s="412">
        <f>H99*B104</f>
        <v>-0.3973301199999999</v>
      </c>
      <c r="I104" s="412">
        <f>I99*B104</f>
        <v>-0.56567499999999982</v>
      </c>
      <c r="J104" s="412">
        <f>J99*B104</f>
        <v>-0.73401987999999974</v>
      </c>
      <c r="K104" s="412">
        <f>K99*B104</f>
        <v>-1.0707096399999998</v>
      </c>
      <c r="L104" s="412">
        <f>L99*B104</f>
        <v>-1.4073993999999996</v>
      </c>
      <c r="M104" s="200">
        <f>M99*B104</f>
        <v>-1.7440891599999999</v>
      </c>
      <c r="N104" s="7"/>
      <c r="O104" s="6"/>
      <c r="P104" s="6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</row>
    <row r="105" spans="1:100" ht="16.5" x14ac:dyDescent="0.3">
      <c r="A105" s="318" t="s">
        <v>53</v>
      </c>
      <c r="B105" s="264">
        <v>-2.9429999999999999E-3</v>
      </c>
      <c r="C105" s="201">
        <f>C99*B105</f>
        <v>-5.179679999999999E-2</v>
      </c>
      <c r="D105" s="411">
        <f>D99*B105</f>
        <v>-6.9860934E-2</v>
      </c>
      <c r="E105" s="411">
        <f>E99*B105</f>
        <v>-8.1903689999999987E-2</v>
      </c>
      <c r="F105" s="411">
        <f>F99*B105</f>
        <v>-9.3946446000000003E-2</v>
      </c>
      <c r="G105" s="411">
        <f>G99*B105</f>
        <v>-0.11201058</v>
      </c>
      <c r="H105" s="411">
        <f>H99*B105</f>
        <v>-0.14211746999999997</v>
      </c>
      <c r="I105" s="411">
        <f>I99*B105</f>
        <v>-0.20233124999999996</v>
      </c>
      <c r="J105" s="411">
        <f>J99*B105</f>
        <v>-0.2625450299999999</v>
      </c>
      <c r="K105" s="411">
        <f>K99*B105</f>
        <v>-0.38297258999999995</v>
      </c>
      <c r="L105" s="411">
        <f>L100*B105</f>
        <v>-0.28109008595744994</v>
      </c>
      <c r="M105" s="315">
        <f>M99*B105</f>
        <v>-0.62382770999999992</v>
      </c>
      <c r="N105" s="7"/>
      <c r="O105" s="6"/>
      <c r="P105" s="6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</row>
    <row r="106" spans="1:100" ht="16.5" x14ac:dyDescent="0.3">
      <c r="A106" s="322" t="s">
        <v>54</v>
      </c>
      <c r="B106" s="316">
        <v>0</v>
      </c>
      <c r="C106" s="197">
        <f>C94*B106</f>
        <v>0</v>
      </c>
      <c r="D106" s="410">
        <f>D94*B106</f>
        <v>0</v>
      </c>
      <c r="E106" s="410">
        <f>E94*B106</f>
        <v>0</v>
      </c>
      <c r="F106" s="410">
        <f>F94*B106</f>
        <v>0</v>
      </c>
      <c r="G106" s="410">
        <f>G94*B106</f>
        <v>0</v>
      </c>
      <c r="H106" s="410">
        <f>H94*B106</f>
        <v>0</v>
      </c>
      <c r="I106" s="410">
        <f>I94*B106</f>
        <v>0</v>
      </c>
      <c r="J106" s="410">
        <f>J94*B106</f>
        <v>0</v>
      </c>
      <c r="K106" s="410">
        <f>K94*B106</f>
        <v>0</v>
      </c>
      <c r="L106" s="410">
        <f>L94*B106</f>
        <v>0</v>
      </c>
      <c r="M106" s="308">
        <f>M94*B106</f>
        <v>0</v>
      </c>
      <c r="N106" s="7"/>
      <c r="O106" s="6"/>
      <c r="P106" s="6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</row>
    <row r="107" spans="1:100" ht="16.5" x14ac:dyDescent="0.3">
      <c r="A107" s="318" t="s">
        <v>55</v>
      </c>
      <c r="B107" s="262">
        <v>0</v>
      </c>
      <c r="C107" s="198">
        <f>B107*C99</f>
        <v>0</v>
      </c>
      <c r="D107" s="409">
        <f>B107*D99</f>
        <v>0</v>
      </c>
      <c r="E107" s="409">
        <f>B107*E99</f>
        <v>0</v>
      </c>
      <c r="F107" s="409">
        <f>B107*F99</f>
        <v>0</v>
      </c>
      <c r="G107" s="409">
        <f>B107*G99</f>
        <v>0</v>
      </c>
      <c r="H107" s="409">
        <f>B107*H99</f>
        <v>0</v>
      </c>
      <c r="I107" s="409">
        <f>B107*I99</f>
        <v>0</v>
      </c>
      <c r="J107" s="409">
        <f>B107*J99</f>
        <v>0</v>
      </c>
      <c r="K107" s="409">
        <f>B107*K99</f>
        <v>0</v>
      </c>
      <c r="L107" s="409">
        <f>B107*L99</f>
        <v>0</v>
      </c>
      <c r="M107" s="317">
        <f>B107*M99</f>
        <v>0</v>
      </c>
      <c r="N107" s="7"/>
      <c r="O107" s="6"/>
      <c r="P107" s="6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</row>
    <row r="108" spans="1:100" ht="16.5" x14ac:dyDescent="0.3">
      <c r="A108" s="322" t="s">
        <v>56</v>
      </c>
      <c r="B108" s="236">
        <v>4.8000000000000001E-4</v>
      </c>
      <c r="C108" s="197">
        <f>C94*B108</f>
        <v>0.12000000000000001</v>
      </c>
      <c r="D108" s="410">
        <f>D94*B108</f>
        <v>0.192</v>
      </c>
      <c r="E108" s="410">
        <f>E94*B108</f>
        <v>0.24000000000000002</v>
      </c>
      <c r="F108" s="410">
        <f>F94*B108</f>
        <v>0.28800000000000003</v>
      </c>
      <c r="G108" s="410">
        <f>G94*B108</f>
        <v>0.36</v>
      </c>
      <c r="H108" s="410">
        <f>H94*B108</f>
        <v>0.48000000000000004</v>
      </c>
      <c r="I108" s="410">
        <f>I94*B108</f>
        <v>0.72</v>
      </c>
      <c r="J108" s="410">
        <f>J94*B108</f>
        <v>0.96000000000000008</v>
      </c>
      <c r="K108" s="410">
        <f>K94*B108</f>
        <v>1.44</v>
      </c>
      <c r="L108" s="410">
        <f>L94*B108</f>
        <v>1.9200000000000002</v>
      </c>
      <c r="M108" s="308">
        <f>M94*B108</f>
        <v>2.4</v>
      </c>
      <c r="N108" s="21"/>
      <c r="O108" s="6"/>
      <c r="P108" s="6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</row>
    <row r="109" spans="1:100" ht="16.5" x14ac:dyDescent="0.3">
      <c r="A109" s="318" t="s">
        <v>57</v>
      </c>
      <c r="B109" s="237">
        <v>2.2000000000000001E-4</v>
      </c>
      <c r="C109" s="198">
        <f>C94*B109</f>
        <v>5.5E-2</v>
      </c>
      <c r="D109" s="409">
        <f>D94*B109</f>
        <v>8.8000000000000009E-2</v>
      </c>
      <c r="E109" s="409">
        <f>E94*B109</f>
        <v>0.11</v>
      </c>
      <c r="F109" s="409">
        <f>F94*B109</f>
        <v>0.13200000000000001</v>
      </c>
      <c r="G109" s="409">
        <f>G94*B109</f>
        <v>0.16500000000000001</v>
      </c>
      <c r="H109" s="409">
        <f>H94*B109</f>
        <v>0.22</v>
      </c>
      <c r="I109" s="409">
        <f>I94*B109</f>
        <v>0.33</v>
      </c>
      <c r="J109" s="409">
        <f>J94*B109</f>
        <v>0.44</v>
      </c>
      <c r="K109" s="409">
        <f>K94*B109</f>
        <v>0.66</v>
      </c>
      <c r="L109" s="409">
        <f>L94*B109</f>
        <v>0.88</v>
      </c>
      <c r="M109" s="317">
        <f>M94*B109</f>
        <v>1.1000000000000001</v>
      </c>
      <c r="N109" s="157"/>
      <c r="O109" s="6"/>
      <c r="P109" s="6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</row>
    <row r="110" spans="1:100" ht="16.5" x14ac:dyDescent="0.3">
      <c r="A110" s="322" t="s">
        <v>58</v>
      </c>
      <c r="B110" s="267">
        <v>-1.1000000000000001E-3</v>
      </c>
      <c r="C110" s="199">
        <f>B110*C94</f>
        <v>-0.27500000000000002</v>
      </c>
      <c r="D110" s="412">
        <f>B110*D94</f>
        <v>-0.44</v>
      </c>
      <c r="E110" s="412">
        <f>B110*E94</f>
        <v>-0.55000000000000004</v>
      </c>
      <c r="F110" s="412">
        <f>B110*F94</f>
        <v>-0.66</v>
      </c>
      <c r="G110" s="412">
        <f>B110*G94</f>
        <v>-0.82500000000000007</v>
      </c>
      <c r="H110" s="412">
        <f>B110*H94</f>
        <v>-1.1000000000000001</v>
      </c>
      <c r="I110" s="412">
        <f>B110*I94</f>
        <v>-1.6500000000000001</v>
      </c>
      <c r="J110" s="412">
        <f>B110*J94</f>
        <v>-2.2000000000000002</v>
      </c>
      <c r="K110" s="412">
        <f>B110*K94</f>
        <v>-3.3000000000000003</v>
      </c>
      <c r="L110" s="412">
        <f>B110*L94</f>
        <v>-4.4000000000000004</v>
      </c>
      <c r="M110" s="200">
        <f>B110*M94</f>
        <v>-5.5</v>
      </c>
      <c r="N110" s="157"/>
      <c r="O110" s="6"/>
      <c r="P110" s="6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</row>
    <row r="111" spans="1:100" ht="16.5" x14ac:dyDescent="0.3">
      <c r="A111" s="318" t="s">
        <v>24</v>
      </c>
      <c r="B111" s="237">
        <v>2.172E-2</v>
      </c>
      <c r="C111" s="195">
        <f>B111*C94</f>
        <v>5.43</v>
      </c>
      <c r="D111" s="413">
        <f>B111*D94</f>
        <v>8.6880000000000006</v>
      </c>
      <c r="E111" s="413">
        <f>B111*E94</f>
        <v>10.86</v>
      </c>
      <c r="F111" s="413">
        <f>B111*F94</f>
        <v>13.032</v>
      </c>
      <c r="G111" s="413">
        <f>B111*G94</f>
        <v>16.29</v>
      </c>
      <c r="H111" s="413">
        <f>B111*H94</f>
        <v>21.72</v>
      </c>
      <c r="I111" s="413">
        <f>B111*I94</f>
        <v>32.58</v>
      </c>
      <c r="J111" s="413">
        <f>B111*J94</f>
        <v>43.44</v>
      </c>
      <c r="K111" s="413">
        <f>B111*K94</f>
        <v>65.16</v>
      </c>
      <c r="L111" s="413">
        <f>B111*L94</f>
        <v>86.88</v>
      </c>
      <c r="M111" s="196">
        <f>B111*M94</f>
        <v>108.6</v>
      </c>
      <c r="N111" s="21"/>
      <c r="O111" s="6"/>
      <c r="P111" s="6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</row>
    <row r="112" spans="1:100" ht="16.5" x14ac:dyDescent="0.3">
      <c r="A112" s="322" t="s">
        <v>8</v>
      </c>
      <c r="B112" s="304">
        <v>5.7000000000000003E-5</v>
      </c>
      <c r="C112" s="414">
        <f>B112*C94</f>
        <v>1.4250000000000001E-2</v>
      </c>
      <c r="D112" s="415">
        <f>B112*D94</f>
        <v>2.2800000000000001E-2</v>
      </c>
      <c r="E112" s="415">
        <f>B112*E94</f>
        <v>2.8500000000000001E-2</v>
      </c>
      <c r="F112" s="415">
        <f>B112*F94</f>
        <v>3.4200000000000001E-2</v>
      </c>
      <c r="G112" s="415">
        <f>B112*G94</f>
        <v>4.2750000000000003E-2</v>
      </c>
      <c r="H112" s="408">
        <f>B112*H94</f>
        <v>5.7000000000000002E-2</v>
      </c>
      <c r="I112" s="415">
        <f>B112*I94</f>
        <v>8.5500000000000007E-2</v>
      </c>
      <c r="J112" s="415">
        <f>B112*J94</f>
        <v>0.114</v>
      </c>
      <c r="K112" s="415">
        <f>B112*K94</f>
        <v>0.17100000000000001</v>
      </c>
      <c r="L112" s="415">
        <f>B112*L94</f>
        <v>0.22800000000000001</v>
      </c>
      <c r="M112" s="416">
        <f>B112*M94</f>
        <v>0.28500000000000003</v>
      </c>
      <c r="N112" s="21"/>
      <c r="O112" s="6"/>
      <c r="P112" s="6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</row>
    <row r="113" spans="1:100" ht="16.5" x14ac:dyDescent="0.3">
      <c r="A113" s="318" t="s">
        <v>59</v>
      </c>
      <c r="B113" s="268">
        <v>2.0999999999999999E-5</v>
      </c>
      <c r="C113" s="193">
        <f>C94*B113</f>
        <v>5.2499999999999995E-3</v>
      </c>
      <c r="D113" s="417">
        <f>D94*B113</f>
        <v>8.3999999999999995E-3</v>
      </c>
      <c r="E113" s="417">
        <f>E94*B113</f>
        <v>1.0499999999999999E-2</v>
      </c>
      <c r="F113" s="417">
        <f>F94*B113</f>
        <v>1.26E-2</v>
      </c>
      <c r="G113" s="417">
        <f>G94*B113</f>
        <v>1.575E-2</v>
      </c>
      <c r="H113" s="417">
        <f>H94*B113</f>
        <v>2.0999999999999998E-2</v>
      </c>
      <c r="I113" s="417">
        <f>I94*B113</f>
        <v>3.15E-2</v>
      </c>
      <c r="J113" s="417">
        <f>J94*B113</f>
        <v>4.1999999999999996E-2</v>
      </c>
      <c r="K113" s="417">
        <f>K94*B113</f>
        <v>6.3E-2</v>
      </c>
      <c r="L113" s="417">
        <f>L94*B113</f>
        <v>8.3999999999999991E-2</v>
      </c>
      <c r="M113" s="194">
        <f>M94*B113</f>
        <v>0.105</v>
      </c>
      <c r="N113" s="21"/>
      <c r="O113" s="6"/>
      <c r="P113" s="6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</row>
    <row r="114" spans="1:100" ht="16.5" x14ac:dyDescent="0.3">
      <c r="A114" s="322" t="s">
        <v>10</v>
      </c>
      <c r="B114" s="238"/>
      <c r="C114" s="418">
        <f t="shared" ref="C114:M114" si="22">SUM(C99:C113)</f>
        <v>33.57226159999999</v>
      </c>
      <c r="D114" s="269">
        <f t="shared" si="22"/>
        <v>46.624649708</v>
      </c>
      <c r="E114" s="269">
        <f t="shared" si="22"/>
        <v>55.326241780000004</v>
      </c>
      <c r="F114" s="269">
        <f t="shared" si="22"/>
        <v>64.027833852000001</v>
      </c>
      <c r="G114" s="269">
        <f t="shared" si="22"/>
        <v>77.080221959999975</v>
      </c>
      <c r="H114" s="269">
        <f>SUM(H99:H113)</f>
        <v>98.834202139999988</v>
      </c>
      <c r="I114" s="269">
        <f t="shared" si="22"/>
        <v>142.34216249999994</v>
      </c>
      <c r="J114" s="269">
        <f t="shared" si="22"/>
        <v>185.85012285999997</v>
      </c>
      <c r="K114" s="269">
        <f t="shared" si="22"/>
        <v>272.86604357999994</v>
      </c>
      <c r="L114" s="269">
        <f t="shared" si="22"/>
        <v>360.10427436404257</v>
      </c>
      <c r="M114" s="270">
        <f t="shared" si="22"/>
        <v>446.89788502000005</v>
      </c>
      <c r="N114" s="7"/>
      <c r="O114" s="6"/>
      <c r="P114" s="6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</row>
    <row r="115" spans="1:100" ht="16.5" thickBot="1" x14ac:dyDescent="0.3">
      <c r="A115" s="824" t="s">
        <v>60</v>
      </c>
      <c r="B115" s="825"/>
      <c r="C115" s="825"/>
      <c r="D115" s="825"/>
      <c r="E115" s="825"/>
      <c r="F115" s="825"/>
      <c r="G115" s="825"/>
      <c r="H115" s="825"/>
      <c r="I115" s="825"/>
      <c r="J115" s="825"/>
      <c r="K115" s="825"/>
      <c r="L115" s="825"/>
      <c r="M115" s="826"/>
      <c r="N115" s="7"/>
      <c r="O115" s="6"/>
      <c r="P115" s="6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</row>
    <row r="116" spans="1:100" ht="6.75" customHeight="1" x14ac:dyDescent="0.3">
      <c r="A116" s="73"/>
      <c r="B116" s="78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80"/>
      <c r="N116" s="7"/>
      <c r="O116" s="6"/>
      <c r="P116" s="6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</row>
    <row r="117" spans="1:100" ht="16.5" x14ac:dyDescent="0.3">
      <c r="A117" s="67"/>
      <c r="B117" s="54"/>
      <c r="C117" s="93">
        <v>250</v>
      </c>
      <c r="D117" s="89">
        <v>400</v>
      </c>
      <c r="E117" s="89">
        <v>500</v>
      </c>
      <c r="F117" s="89">
        <v>600</v>
      </c>
      <c r="G117" s="89">
        <v>750</v>
      </c>
      <c r="H117" s="89">
        <v>1000</v>
      </c>
      <c r="I117" s="89">
        <v>1500</v>
      </c>
      <c r="J117" s="89">
        <v>2000</v>
      </c>
      <c r="K117" s="89">
        <v>3000</v>
      </c>
      <c r="L117" s="89">
        <v>4000</v>
      </c>
      <c r="M117" s="309">
        <v>5000</v>
      </c>
      <c r="N117" s="7"/>
      <c r="O117" s="6"/>
      <c r="P117" s="6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</row>
    <row r="118" spans="1:100" ht="18.75" x14ac:dyDescent="0.3">
      <c r="A118" s="119" t="s">
        <v>61</v>
      </c>
      <c r="B118" s="55"/>
      <c r="C118" s="90" t="s">
        <v>3</v>
      </c>
      <c r="D118" s="91" t="s">
        <v>3</v>
      </c>
      <c r="E118" s="91" t="s">
        <v>3</v>
      </c>
      <c r="F118" s="91" t="s">
        <v>3</v>
      </c>
      <c r="G118" s="91" t="s">
        <v>3</v>
      </c>
      <c r="H118" s="91" t="s">
        <v>3</v>
      </c>
      <c r="I118" s="91" t="s">
        <v>3</v>
      </c>
      <c r="J118" s="91" t="s">
        <v>3</v>
      </c>
      <c r="K118" s="91" t="s">
        <v>3</v>
      </c>
      <c r="L118" s="91" t="s">
        <v>3</v>
      </c>
      <c r="M118" s="163" t="s">
        <v>3</v>
      </c>
      <c r="N118" s="7"/>
      <c r="O118" s="6"/>
      <c r="P118" s="6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</row>
    <row r="119" spans="1:100" ht="16.5" x14ac:dyDescent="0.3">
      <c r="A119" s="331" t="s">
        <v>4</v>
      </c>
      <c r="B119" s="232" t="s">
        <v>17</v>
      </c>
      <c r="C119" s="406">
        <f>C117*0.04779</f>
        <v>11.9475</v>
      </c>
      <c r="D119" s="361">
        <f>D117*0.04779</f>
        <v>19.116</v>
      </c>
      <c r="E119" s="361">
        <f>E117*0.04779</f>
        <v>23.895</v>
      </c>
      <c r="F119" s="361">
        <f>F117*0.04779</f>
        <v>28.673999999999999</v>
      </c>
      <c r="G119" s="361">
        <f>G117*0.04779</f>
        <v>35.842500000000001</v>
      </c>
      <c r="H119" s="361">
        <f t="shared" ref="H119:M119" si="23">38.232+((H117-800)*0.03709)</f>
        <v>45.65</v>
      </c>
      <c r="I119" s="361">
        <f t="shared" si="23"/>
        <v>64.194999999999993</v>
      </c>
      <c r="J119" s="361">
        <f t="shared" si="23"/>
        <v>82.74</v>
      </c>
      <c r="K119" s="361">
        <f t="shared" si="23"/>
        <v>119.83</v>
      </c>
      <c r="L119" s="361">
        <f t="shared" si="23"/>
        <v>156.91999999999999</v>
      </c>
      <c r="M119" s="306">
        <f t="shared" si="23"/>
        <v>194.01</v>
      </c>
      <c r="N119" s="7"/>
      <c r="O119" s="6"/>
      <c r="P119" s="6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</row>
    <row r="120" spans="1:100" ht="16.5" x14ac:dyDescent="0.3">
      <c r="A120" s="318" t="s">
        <v>47</v>
      </c>
      <c r="B120" s="271">
        <v>2.91</v>
      </c>
      <c r="C120" s="193">
        <v>2.91</v>
      </c>
      <c r="D120" s="417">
        <v>2.91</v>
      </c>
      <c r="E120" s="417">
        <v>2.91</v>
      </c>
      <c r="F120" s="417">
        <v>2.91</v>
      </c>
      <c r="G120" s="417">
        <v>2.91</v>
      </c>
      <c r="H120" s="417">
        <v>2.91</v>
      </c>
      <c r="I120" s="417">
        <v>2.91</v>
      </c>
      <c r="J120" s="417">
        <v>2.91</v>
      </c>
      <c r="K120" s="417">
        <v>2.91</v>
      </c>
      <c r="L120" s="417">
        <v>2.91</v>
      </c>
      <c r="M120" s="194">
        <v>2.91</v>
      </c>
      <c r="N120" s="7"/>
      <c r="O120" s="6"/>
      <c r="P120" s="6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</row>
    <row r="121" spans="1:100" ht="16.5" x14ac:dyDescent="0.3">
      <c r="A121" s="322" t="s">
        <v>6</v>
      </c>
      <c r="B121" s="253"/>
      <c r="C121" s="352">
        <f>SUM(C119:C120)</f>
        <v>14.8575</v>
      </c>
      <c r="D121" s="353">
        <f>SUM(D119:D120)</f>
        <v>22.026</v>
      </c>
      <c r="E121" s="353">
        <f>SUM(E119:E120)</f>
        <v>26.805</v>
      </c>
      <c r="F121" s="353">
        <f t="shared" ref="F121:M121" si="24">SUM(F119:F120)</f>
        <v>31.584</v>
      </c>
      <c r="G121" s="353">
        <f t="shared" si="24"/>
        <v>38.752499999999998</v>
      </c>
      <c r="H121" s="353">
        <f t="shared" si="24"/>
        <v>48.56</v>
      </c>
      <c r="I121" s="353">
        <f t="shared" si="24"/>
        <v>67.10499999999999</v>
      </c>
      <c r="J121" s="353">
        <f t="shared" si="24"/>
        <v>85.649999999999991</v>
      </c>
      <c r="K121" s="353">
        <f t="shared" si="24"/>
        <v>122.74</v>
      </c>
      <c r="L121" s="353">
        <f t="shared" si="24"/>
        <v>159.82999999999998</v>
      </c>
      <c r="M121" s="307">
        <f t="shared" si="24"/>
        <v>196.92</v>
      </c>
      <c r="N121" s="7"/>
      <c r="O121" s="6"/>
      <c r="P121" s="6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</row>
    <row r="122" spans="1:100" ht="15.75" customHeight="1" x14ac:dyDescent="0.3">
      <c r="A122" s="318" t="s">
        <v>62</v>
      </c>
      <c r="B122" s="272">
        <v>0.57321100000000003</v>
      </c>
      <c r="C122" s="195">
        <f>B122*C121</f>
        <v>8.5164824325000001</v>
      </c>
      <c r="D122" s="413">
        <f>B122*D121</f>
        <v>12.625545486</v>
      </c>
      <c r="E122" s="413">
        <f>B122*E121</f>
        <v>15.364920855000001</v>
      </c>
      <c r="F122" s="413">
        <f>B122*F121</f>
        <v>18.104296224000002</v>
      </c>
      <c r="G122" s="413">
        <f>B122*G121</f>
        <v>22.2133592775</v>
      </c>
      <c r="H122" s="413">
        <f>B122*H121</f>
        <v>27.835126160000002</v>
      </c>
      <c r="I122" s="413">
        <f>B122*I121</f>
        <v>38.465324154999998</v>
      </c>
      <c r="J122" s="413">
        <f>B122*J121</f>
        <v>49.095522150000001</v>
      </c>
      <c r="K122" s="413">
        <f>B122*K121</f>
        <v>70.35591814</v>
      </c>
      <c r="L122" s="413">
        <f>B122*L121</f>
        <v>91.616314129999992</v>
      </c>
      <c r="M122" s="196">
        <f>B122*M121</f>
        <v>112.87671012</v>
      </c>
      <c r="N122" s="7"/>
      <c r="O122" s="6"/>
      <c r="P122" s="6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</row>
    <row r="123" spans="1:100" ht="15.75" customHeight="1" x14ac:dyDescent="0.3">
      <c r="A123" s="322" t="s">
        <v>63</v>
      </c>
      <c r="B123" s="263">
        <v>5.5417000000000001E-2</v>
      </c>
      <c r="C123" s="197">
        <f>C121*B123</f>
        <v>0.82335807750000001</v>
      </c>
      <c r="D123" s="410">
        <f>D121*B123</f>
        <v>1.220614842</v>
      </c>
      <c r="E123" s="410">
        <f>E121*B123</f>
        <v>1.4854526850000001</v>
      </c>
      <c r="F123" s="410">
        <f>F121*B123</f>
        <v>1.7502905280000001</v>
      </c>
      <c r="G123" s="410">
        <f>G121*B123</f>
        <v>2.1475472925000001</v>
      </c>
      <c r="H123" s="410">
        <f>H121*B123</f>
        <v>2.69104952</v>
      </c>
      <c r="I123" s="410">
        <f>I121*B123</f>
        <v>3.7187577849999993</v>
      </c>
      <c r="J123" s="410">
        <f>J121*B123</f>
        <v>4.7464660499999995</v>
      </c>
      <c r="K123" s="410">
        <f>K121*B123</f>
        <v>6.80188258</v>
      </c>
      <c r="L123" s="410">
        <f>L121*B123</f>
        <v>8.8572991099999996</v>
      </c>
      <c r="M123" s="308">
        <f>M121*B123</f>
        <v>10.91271564</v>
      </c>
      <c r="N123" s="7"/>
      <c r="O123" s="6"/>
      <c r="P123" s="6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</row>
    <row r="124" spans="1:100" ht="15.75" customHeight="1" x14ac:dyDescent="0.3">
      <c r="A124" s="318" t="s">
        <v>64</v>
      </c>
      <c r="B124" s="262">
        <v>2.9207E-2</v>
      </c>
      <c r="C124" s="198">
        <f>C121*B124</f>
        <v>0.43394300250000001</v>
      </c>
      <c r="D124" s="409">
        <f>D121*B124</f>
        <v>0.64331338199999999</v>
      </c>
      <c r="E124" s="409">
        <f>E121*B124</f>
        <v>0.78289363499999998</v>
      </c>
      <c r="F124" s="409">
        <f>F121*B124</f>
        <v>0.92247388799999996</v>
      </c>
      <c r="G124" s="409">
        <f>G121*B124</f>
        <v>1.1318442675</v>
      </c>
      <c r="H124" s="409">
        <f>H121*B124</f>
        <v>1.4182919200000002</v>
      </c>
      <c r="I124" s="409">
        <f>I121*B124</f>
        <v>1.9599357349999997</v>
      </c>
      <c r="J124" s="409">
        <f>J121*B124</f>
        <v>2.5015795499999998</v>
      </c>
      <c r="K124" s="409">
        <f>K121*B124</f>
        <v>3.5848671799999998</v>
      </c>
      <c r="L124" s="409">
        <f>L121*B124</f>
        <v>4.6681548099999999</v>
      </c>
      <c r="M124" s="317">
        <f>M121*B124</f>
        <v>5.7514424399999999</v>
      </c>
      <c r="N124" s="7"/>
      <c r="O124" s="6"/>
      <c r="P124" s="6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</row>
    <row r="125" spans="1:100" ht="15.75" customHeight="1" x14ac:dyDescent="0.3">
      <c r="A125" s="322" t="s">
        <v>65</v>
      </c>
      <c r="B125" s="265">
        <v>-1.4349000000000001E-2</v>
      </c>
      <c r="C125" s="199">
        <f>C121*B125</f>
        <v>-0.2131902675</v>
      </c>
      <c r="D125" s="412">
        <f>D121*B125</f>
        <v>-0.31605107399999999</v>
      </c>
      <c r="E125" s="412">
        <f>E121*B125</f>
        <v>-0.384624945</v>
      </c>
      <c r="F125" s="412">
        <f>F121*B125</f>
        <v>-0.453198816</v>
      </c>
      <c r="G125" s="412">
        <f>G121*B125</f>
        <v>-0.55605962249999996</v>
      </c>
      <c r="H125" s="412">
        <f>H121*B125</f>
        <v>-0.69678744000000004</v>
      </c>
      <c r="I125" s="412">
        <f>I121*B125</f>
        <v>-0.96288964499999985</v>
      </c>
      <c r="J125" s="412">
        <f>J121*B125</f>
        <v>-1.2289918499999999</v>
      </c>
      <c r="K125" s="412">
        <f>K121*B125</f>
        <v>-1.76119626</v>
      </c>
      <c r="L125" s="412">
        <f>L121*B125</f>
        <v>-2.29340067</v>
      </c>
      <c r="M125" s="200">
        <f>M121*B125</f>
        <v>-2.8256050799999999</v>
      </c>
      <c r="N125" s="7"/>
      <c r="O125" s="6"/>
      <c r="P125" s="6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</row>
    <row r="126" spans="1:100" ht="15.75" customHeight="1" x14ac:dyDescent="0.3">
      <c r="A126" s="318" t="s">
        <v>66</v>
      </c>
      <c r="B126" s="264">
        <v>-3.0200000000000001E-3</v>
      </c>
      <c r="C126" s="201">
        <f>C121*B126</f>
        <v>-4.4869650000000004E-2</v>
      </c>
      <c r="D126" s="411">
        <f>D121*B126</f>
        <v>-6.6518519999999998E-2</v>
      </c>
      <c r="E126" s="411">
        <f>E121*B126</f>
        <v>-8.0951099999999998E-2</v>
      </c>
      <c r="F126" s="411">
        <f>F121*B126</f>
        <v>-9.5383679999999998E-2</v>
      </c>
      <c r="G126" s="411">
        <f>G121*B126</f>
        <v>-0.11703255</v>
      </c>
      <c r="H126" s="411">
        <f>H121*B126</f>
        <v>-0.14665120000000001</v>
      </c>
      <c r="I126" s="411">
        <f>I121*B126</f>
        <v>-0.20265709999999998</v>
      </c>
      <c r="J126" s="411">
        <f>J121*B126</f>
        <v>-0.25866299999999998</v>
      </c>
      <c r="K126" s="411">
        <f>K121*B126</f>
        <v>-0.37067479999999997</v>
      </c>
      <c r="L126" s="411">
        <f>L121*B126</f>
        <v>-0.48268659999999997</v>
      </c>
      <c r="M126" s="315">
        <f>M121*B126</f>
        <v>-0.59469839999999996</v>
      </c>
      <c r="N126" s="7"/>
      <c r="O126" s="6"/>
      <c r="P126" s="6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</row>
    <row r="127" spans="1:100" ht="15.75" customHeight="1" x14ac:dyDescent="0.3">
      <c r="A127" s="322" t="s">
        <v>67</v>
      </c>
      <c r="B127" s="265">
        <v>-5.9150000000000001E-3</v>
      </c>
      <c r="C127" s="199">
        <f>C121*B127</f>
        <v>-8.7882112499999998E-2</v>
      </c>
      <c r="D127" s="412">
        <f>D121*B127</f>
        <v>-0.13028379000000001</v>
      </c>
      <c r="E127" s="412">
        <f>E121*B127</f>
        <v>-0.158551575</v>
      </c>
      <c r="F127" s="412">
        <f>F121*B127</f>
        <v>-0.18681935999999999</v>
      </c>
      <c r="G127" s="412">
        <f>G121*B127</f>
        <v>-0.2292210375</v>
      </c>
      <c r="H127" s="412">
        <f>H121*B127</f>
        <v>-0.2872324</v>
      </c>
      <c r="I127" s="412">
        <f>I121*B127</f>
        <v>-0.39692607499999993</v>
      </c>
      <c r="J127" s="412">
        <f>J121*B127</f>
        <v>-0.50661974999999992</v>
      </c>
      <c r="K127" s="412">
        <f>K121*B127</f>
        <v>-0.72600710000000002</v>
      </c>
      <c r="L127" s="412">
        <f>L121*B127</f>
        <v>-0.94539444999999989</v>
      </c>
      <c r="M127" s="200">
        <f>M121*B127</f>
        <v>-1.1647817999999999</v>
      </c>
      <c r="N127" s="7"/>
      <c r="O127" s="6"/>
      <c r="P127" s="6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</row>
    <row r="128" spans="1:100" ht="15.75" customHeight="1" x14ac:dyDescent="0.3">
      <c r="A128" s="318" t="s">
        <v>68</v>
      </c>
      <c r="B128" s="266">
        <v>2.4094999999999998E-2</v>
      </c>
      <c r="C128" s="193">
        <f>C121*B128</f>
        <v>0.35799146249999997</v>
      </c>
      <c r="D128" s="417">
        <f>D121*B128</f>
        <v>0.53071647</v>
      </c>
      <c r="E128" s="417">
        <f>E121*B128</f>
        <v>0.64586647499999994</v>
      </c>
      <c r="F128" s="417">
        <f>F121*B128</f>
        <v>0.76101647999999988</v>
      </c>
      <c r="G128" s="417">
        <f>G121*B128</f>
        <v>0.93374148749999986</v>
      </c>
      <c r="H128" s="417">
        <f>H121*B128</f>
        <v>1.1700531999999999</v>
      </c>
      <c r="I128" s="417">
        <f>I121*B128</f>
        <v>1.6168949749999997</v>
      </c>
      <c r="J128" s="417">
        <f>J121*B128</f>
        <v>2.0637367499999995</v>
      </c>
      <c r="K128" s="417">
        <f>K121*B128</f>
        <v>2.9574202999999999</v>
      </c>
      <c r="L128" s="417">
        <f>L121*B128</f>
        <v>3.8511038499999994</v>
      </c>
      <c r="M128" s="194">
        <f>M121*B128</f>
        <v>4.744787399999999</v>
      </c>
      <c r="N128" s="7"/>
      <c r="O128" s="6"/>
      <c r="P128" s="6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</row>
    <row r="129" spans="1:100" ht="15.75" customHeight="1" x14ac:dyDescent="0.3">
      <c r="A129" s="322" t="s">
        <v>69</v>
      </c>
      <c r="B129" s="265">
        <v>-2.9810000000000001E-3</v>
      </c>
      <c r="C129" s="199">
        <f>C121*B129</f>
        <v>-4.4290207500000005E-2</v>
      </c>
      <c r="D129" s="412">
        <f>D121*B129</f>
        <v>-6.5659506000000006E-2</v>
      </c>
      <c r="E129" s="412">
        <f>E121*B129</f>
        <v>-7.9905705000000007E-2</v>
      </c>
      <c r="F129" s="412">
        <f>F121*B129</f>
        <v>-9.4151904000000008E-2</v>
      </c>
      <c r="G129" s="412">
        <f>G121*B129</f>
        <v>-0.1155212025</v>
      </c>
      <c r="H129" s="412">
        <f>H121*B129</f>
        <v>-0.14475736</v>
      </c>
      <c r="I129" s="412">
        <f>I121*B129</f>
        <v>-0.20004000499999997</v>
      </c>
      <c r="J129" s="412">
        <f>J121*B129</f>
        <v>-0.25532264999999998</v>
      </c>
      <c r="K129" s="412">
        <f>K121*B129</f>
        <v>-0.36588794000000002</v>
      </c>
      <c r="L129" s="412">
        <f>L121*B129</f>
        <v>-0.47645322999999995</v>
      </c>
      <c r="M129" s="200">
        <f>M121*B129</f>
        <v>-0.58701851999999999</v>
      </c>
      <c r="N129" s="7"/>
      <c r="O129" s="6"/>
      <c r="P129" s="6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</row>
    <row r="130" spans="1:100" ht="15.75" customHeight="1" x14ac:dyDescent="0.3">
      <c r="A130" s="318" t="s">
        <v>54</v>
      </c>
      <c r="B130" s="496">
        <v>0</v>
      </c>
      <c r="C130" s="198">
        <f>C117*B130</f>
        <v>0</v>
      </c>
      <c r="D130" s="409">
        <f>D117*B130</f>
        <v>0</v>
      </c>
      <c r="E130" s="409">
        <f>E117*B130</f>
        <v>0</v>
      </c>
      <c r="F130" s="409">
        <f>F117*B130</f>
        <v>0</v>
      </c>
      <c r="G130" s="409">
        <f>G117*B130</f>
        <v>0</v>
      </c>
      <c r="H130" s="409">
        <f>H117*B130</f>
        <v>0</v>
      </c>
      <c r="I130" s="409">
        <f>I117*B130</f>
        <v>0</v>
      </c>
      <c r="J130" s="409">
        <f>J117*B130</f>
        <v>0</v>
      </c>
      <c r="K130" s="409">
        <f>K117*B130</f>
        <v>0</v>
      </c>
      <c r="L130" s="409">
        <f>L117*B130</f>
        <v>0</v>
      </c>
      <c r="M130" s="317">
        <f>M117*B130</f>
        <v>0</v>
      </c>
      <c r="N130" s="7"/>
      <c r="O130" s="6"/>
      <c r="P130" s="6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</row>
    <row r="131" spans="1:100" ht="15.75" customHeight="1" x14ac:dyDescent="0.3">
      <c r="A131" s="322" t="s">
        <v>55</v>
      </c>
      <c r="B131" s="263">
        <v>0</v>
      </c>
      <c r="C131" s="197">
        <f>B131*C119</f>
        <v>0</v>
      </c>
      <c r="D131" s="410">
        <f>B131*D119</f>
        <v>0</v>
      </c>
      <c r="E131" s="410">
        <f>B131*E119</f>
        <v>0</v>
      </c>
      <c r="F131" s="410">
        <f>B131*F119</f>
        <v>0</v>
      </c>
      <c r="G131" s="410">
        <f>B131*G119</f>
        <v>0</v>
      </c>
      <c r="H131" s="410">
        <f>B131*H119</f>
        <v>0</v>
      </c>
      <c r="I131" s="410">
        <f>B131*I119</f>
        <v>0</v>
      </c>
      <c r="J131" s="410">
        <f>B131*J119</f>
        <v>0</v>
      </c>
      <c r="K131" s="410">
        <f>B131*K119</f>
        <v>0</v>
      </c>
      <c r="L131" s="410">
        <f>B131*L119</f>
        <v>0</v>
      </c>
      <c r="M131" s="308">
        <f>B131*M119</f>
        <v>0</v>
      </c>
      <c r="N131" s="7"/>
      <c r="O131" s="6"/>
      <c r="P131" s="6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</row>
    <row r="132" spans="1:100" ht="15.75" customHeight="1" x14ac:dyDescent="0.3">
      <c r="A132" s="318" t="s">
        <v>56</v>
      </c>
      <c r="B132" s="237">
        <v>5.0000000000000001E-4</v>
      </c>
      <c r="C132" s="193">
        <f>C117*B132</f>
        <v>0.125</v>
      </c>
      <c r="D132" s="417">
        <f>D117*B132</f>
        <v>0.2</v>
      </c>
      <c r="E132" s="417">
        <f>E117*B132</f>
        <v>0.25</v>
      </c>
      <c r="F132" s="417">
        <f>F117*B132</f>
        <v>0.3</v>
      </c>
      <c r="G132" s="417">
        <f>G117*B132</f>
        <v>0.375</v>
      </c>
      <c r="H132" s="417">
        <f>H117*B132</f>
        <v>0.5</v>
      </c>
      <c r="I132" s="417">
        <f>I117*B132</f>
        <v>0.75</v>
      </c>
      <c r="J132" s="417">
        <f>J117*B132</f>
        <v>1</v>
      </c>
      <c r="K132" s="417">
        <f>K117*B132</f>
        <v>1.5</v>
      </c>
      <c r="L132" s="417">
        <f>L117*B132</f>
        <v>2</v>
      </c>
      <c r="M132" s="194">
        <f>M117*B132</f>
        <v>2.5</v>
      </c>
      <c r="N132" s="7"/>
      <c r="O132" s="6"/>
      <c r="P132" s="6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</row>
    <row r="133" spans="1:100" ht="15.75" customHeight="1" x14ac:dyDescent="0.3">
      <c r="A133" s="322" t="s">
        <v>57</v>
      </c>
      <c r="B133" s="236">
        <v>2.2000000000000001E-4</v>
      </c>
      <c r="C133" s="197">
        <f>C117*B133</f>
        <v>5.5E-2</v>
      </c>
      <c r="D133" s="410">
        <f>D117*B133</f>
        <v>8.8000000000000009E-2</v>
      </c>
      <c r="E133" s="410">
        <f>E117*B133</f>
        <v>0.11</v>
      </c>
      <c r="F133" s="410">
        <f>F117*B133</f>
        <v>0.13200000000000001</v>
      </c>
      <c r="G133" s="410">
        <f>G117*B133</f>
        <v>0.16500000000000001</v>
      </c>
      <c r="H133" s="410">
        <f>H117*B133</f>
        <v>0.22</v>
      </c>
      <c r="I133" s="410">
        <f>I117*B133</f>
        <v>0.33</v>
      </c>
      <c r="J133" s="410">
        <f>J117*B133</f>
        <v>0.44</v>
      </c>
      <c r="K133" s="410">
        <f>K117*B133</f>
        <v>0.66</v>
      </c>
      <c r="L133" s="410">
        <f>L117*B133</f>
        <v>0.88</v>
      </c>
      <c r="M133" s="308">
        <f>M117*B133</f>
        <v>1.1000000000000001</v>
      </c>
      <c r="N133" s="7"/>
      <c r="O133" s="6"/>
      <c r="P133" s="6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</row>
    <row r="134" spans="1:100" ht="15.75" customHeight="1" x14ac:dyDescent="0.3">
      <c r="A134" s="318" t="s">
        <v>58</v>
      </c>
      <c r="B134" s="497">
        <v>7.7999999999999999E-4</v>
      </c>
      <c r="C134" s="193">
        <f>B134*C117</f>
        <v>0.19500000000000001</v>
      </c>
      <c r="D134" s="417">
        <f>B134*D117</f>
        <v>0.312</v>
      </c>
      <c r="E134" s="417">
        <f>B134*E117</f>
        <v>0.39</v>
      </c>
      <c r="F134" s="417">
        <f>B134*F117</f>
        <v>0.46799999999999997</v>
      </c>
      <c r="G134" s="417">
        <f>B134*G117</f>
        <v>0.58499999999999996</v>
      </c>
      <c r="H134" s="417">
        <f>B134*H117</f>
        <v>0.78</v>
      </c>
      <c r="I134" s="417">
        <f>B134*I117</f>
        <v>1.17</v>
      </c>
      <c r="J134" s="417">
        <f>B134*J117</f>
        <v>1.56</v>
      </c>
      <c r="K134" s="417">
        <f>B134*K117</f>
        <v>2.34</v>
      </c>
      <c r="L134" s="417">
        <f>B134*L117</f>
        <v>3.12</v>
      </c>
      <c r="M134" s="194">
        <f>B134*M117</f>
        <v>3.9</v>
      </c>
      <c r="N134" s="7"/>
      <c r="O134" s="6"/>
      <c r="P134" s="6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</row>
    <row r="135" spans="1:100" ht="15.75" customHeight="1" x14ac:dyDescent="0.3">
      <c r="A135" s="322" t="s">
        <v>24</v>
      </c>
      <c r="B135" s="236">
        <f>B111</f>
        <v>2.172E-2</v>
      </c>
      <c r="C135" s="203">
        <f>C117*B135</f>
        <v>5.43</v>
      </c>
      <c r="D135" s="419">
        <f>D117*B135</f>
        <v>8.6880000000000006</v>
      </c>
      <c r="E135" s="419">
        <f>E117*B135</f>
        <v>10.86</v>
      </c>
      <c r="F135" s="419">
        <f>F117*B135</f>
        <v>13.032</v>
      </c>
      <c r="G135" s="419">
        <f>G117*B135</f>
        <v>16.29</v>
      </c>
      <c r="H135" s="419">
        <f>H117*B135</f>
        <v>21.72</v>
      </c>
      <c r="I135" s="419">
        <f>I117*B135</f>
        <v>32.58</v>
      </c>
      <c r="J135" s="419">
        <f>J117*B135</f>
        <v>43.44</v>
      </c>
      <c r="K135" s="419">
        <f>K117*B135</f>
        <v>65.16</v>
      </c>
      <c r="L135" s="419">
        <f>L117*B135</f>
        <v>86.88</v>
      </c>
      <c r="M135" s="204">
        <f>M117*B135</f>
        <v>108.6</v>
      </c>
      <c r="N135" s="7"/>
      <c r="O135" s="6"/>
      <c r="P135" s="6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</row>
    <row r="136" spans="1:100" ht="15.75" customHeight="1" x14ac:dyDescent="0.3">
      <c r="A136" s="318" t="s">
        <v>8</v>
      </c>
      <c r="B136" s="268">
        <f>B112</f>
        <v>5.7000000000000003E-5</v>
      </c>
      <c r="C136" s="193">
        <f>B136*C117</f>
        <v>1.4250000000000001E-2</v>
      </c>
      <c r="D136" s="417">
        <f>B136*D117</f>
        <v>2.2800000000000001E-2</v>
      </c>
      <c r="E136" s="417">
        <f>B136*E117</f>
        <v>2.8500000000000001E-2</v>
      </c>
      <c r="F136" s="417">
        <f>B136*F117</f>
        <v>3.4200000000000001E-2</v>
      </c>
      <c r="G136" s="417">
        <f>B136*G117</f>
        <v>4.2750000000000003E-2</v>
      </c>
      <c r="H136" s="417">
        <f>B136*H117</f>
        <v>5.7000000000000002E-2</v>
      </c>
      <c r="I136" s="417">
        <f>B136*I117</f>
        <v>8.5500000000000007E-2</v>
      </c>
      <c r="J136" s="417">
        <f>B136*J117</f>
        <v>0.114</v>
      </c>
      <c r="K136" s="417">
        <f>B136*K117</f>
        <v>0.17100000000000001</v>
      </c>
      <c r="L136" s="417">
        <f>B136*L117</f>
        <v>0.22800000000000001</v>
      </c>
      <c r="M136" s="194">
        <f>B136*M117</f>
        <v>0.28500000000000003</v>
      </c>
      <c r="N136" s="7"/>
      <c r="O136" s="6"/>
      <c r="P136" s="6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</row>
    <row r="137" spans="1:100" ht="15.75" customHeight="1" x14ac:dyDescent="0.3">
      <c r="A137" s="322" t="s">
        <v>59</v>
      </c>
      <c r="B137" s="304">
        <f>B113</f>
        <v>2.0999999999999999E-5</v>
      </c>
      <c r="C137" s="202">
        <f>C117*B137</f>
        <v>5.2499999999999995E-3</v>
      </c>
      <c r="D137" s="408">
        <f>D117*B137</f>
        <v>8.3999999999999995E-3</v>
      </c>
      <c r="E137" s="408">
        <f>E117*B137</f>
        <v>1.0499999999999999E-2</v>
      </c>
      <c r="F137" s="408">
        <f>F117*B137</f>
        <v>1.26E-2</v>
      </c>
      <c r="G137" s="408">
        <f>G117*B137</f>
        <v>1.575E-2</v>
      </c>
      <c r="H137" s="408">
        <f>H117*B137</f>
        <v>2.0999999999999998E-2</v>
      </c>
      <c r="I137" s="408">
        <f>I117*B137</f>
        <v>3.15E-2</v>
      </c>
      <c r="J137" s="408">
        <f>J117*B137</f>
        <v>4.1999999999999996E-2</v>
      </c>
      <c r="K137" s="408">
        <f>K117*B137</f>
        <v>6.3E-2</v>
      </c>
      <c r="L137" s="408">
        <f>L117*B137</f>
        <v>8.3999999999999991E-2</v>
      </c>
      <c r="M137" s="305">
        <f>M117*B137</f>
        <v>0.105</v>
      </c>
      <c r="N137" s="7"/>
      <c r="O137" s="6"/>
      <c r="P137" s="6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</row>
    <row r="138" spans="1:100" ht="15.75" customHeight="1" x14ac:dyDescent="0.3">
      <c r="A138" s="318" t="s">
        <v>10</v>
      </c>
      <c r="B138" s="498" t="s">
        <v>20</v>
      </c>
      <c r="C138" s="195">
        <f t="shared" ref="C138:M138" si="25">SUM(C121:C137)</f>
        <v>30.4235427375</v>
      </c>
      <c r="D138" s="413">
        <f t="shared" si="25"/>
        <v>45.786877290000007</v>
      </c>
      <c r="E138" s="413">
        <f t="shared" si="25"/>
        <v>56.029100325000002</v>
      </c>
      <c r="F138" s="413">
        <f t="shared" si="25"/>
        <v>66.271323359999997</v>
      </c>
      <c r="G138" s="413">
        <f t="shared" si="25"/>
        <v>81.634657912500003</v>
      </c>
      <c r="H138" s="413">
        <f t="shared" si="25"/>
        <v>103.69709240000002</v>
      </c>
      <c r="I138" s="413">
        <f t="shared" si="25"/>
        <v>146.05039982499997</v>
      </c>
      <c r="J138" s="413">
        <f t="shared" si="25"/>
        <v>188.40370725</v>
      </c>
      <c r="K138" s="413">
        <f t="shared" si="25"/>
        <v>273.11032210000002</v>
      </c>
      <c r="L138" s="413">
        <f t="shared" si="25"/>
        <v>357.81693694999996</v>
      </c>
      <c r="M138" s="196">
        <f t="shared" si="25"/>
        <v>442.52355180000001</v>
      </c>
      <c r="N138" s="7"/>
      <c r="O138" s="6"/>
      <c r="P138" s="6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</row>
    <row r="139" spans="1:100" ht="15.75" customHeight="1" x14ac:dyDescent="0.3">
      <c r="A139" s="124" t="s">
        <v>70</v>
      </c>
      <c r="B139" s="129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62"/>
      <c r="N139" s="9"/>
      <c r="O139" s="6"/>
      <c r="P139" s="6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</row>
    <row r="140" spans="1:100" ht="15.75" customHeight="1" thickBot="1" x14ac:dyDescent="0.35">
      <c r="A140" s="125" t="s">
        <v>142</v>
      </c>
      <c r="B140" s="129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62"/>
      <c r="N140" s="9"/>
      <c r="O140" s="6"/>
      <c r="P140" s="6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</row>
    <row r="141" spans="1:100" ht="6.75" customHeight="1" x14ac:dyDescent="0.3">
      <c r="A141" s="73"/>
      <c r="B141" s="78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80"/>
      <c r="N141" s="9"/>
      <c r="O141" s="6"/>
      <c r="P141" s="6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</row>
    <row r="142" spans="1:100" ht="15.75" customHeight="1" x14ac:dyDescent="0.3">
      <c r="A142" s="53"/>
      <c r="B142" s="54"/>
      <c r="C142" s="345">
        <v>250</v>
      </c>
      <c r="D142" s="89">
        <v>400</v>
      </c>
      <c r="E142" s="89">
        <v>500</v>
      </c>
      <c r="F142" s="89">
        <v>600</v>
      </c>
      <c r="G142" s="89">
        <v>750</v>
      </c>
      <c r="H142" s="89">
        <v>1000</v>
      </c>
      <c r="I142" s="89">
        <v>1500</v>
      </c>
      <c r="J142" s="89">
        <v>2000</v>
      </c>
      <c r="K142" s="89">
        <v>3000</v>
      </c>
      <c r="L142" s="33">
        <v>4000</v>
      </c>
      <c r="M142" s="420">
        <v>5000</v>
      </c>
      <c r="N142" s="9"/>
      <c r="O142" s="6"/>
      <c r="P142" s="6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</row>
    <row r="143" spans="1:100" ht="18.75" x14ac:dyDescent="0.3">
      <c r="A143" s="119" t="s">
        <v>71</v>
      </c>
      <c r="B143" s="55"/>
      <c r="C143" s="90" t="s">
        <v>3</v>
      </c>
      <c r="D143" s="91" t="s">
        <v>3</v>
      </c>
      <c r="E143" s="91" t="s">
        <v>3</v>
      </c>
      <c r="F143" s="91" t="s">
        <v>3</v>
      </c>
      <c r="G143" s="91" t="s">
        <v>3</v>
      </c>
      <c r="H143" s="91" t="s">
        <v>3</v>
      </c>
      <c r="I143" s="91" t="s">
        <v>3</v>
      </c>
      <c r="J143" s="91" t="s">
        <v>3</v>
      </c>
      <c r="K143" s="91" t="s">
        <v>3</v>
      </c>
      <c r="L143" s="91" t="s">
        <v>3</v>
      </c>
      <c r="M143" s="92" t="s">
        <v>3</v>
      </c>
      <c r="N143" s="9"/>
      <c r="O143" s="6"/>
      <c r="P143" s="6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</row>
    <row r="144" spans="1:100" ht="16.5" x14ac:dyDescent="0.3">
      <c r="A144" s="331" t="s">
        <v>4</v>
      </c>
      <c r="B144" s="232">
        <v>5.765E-2</v>
      </c>
      <c r="C144" s="406">
        <f>C142*0.05765</f>
        <v>14.4125</v>
      </c>
      <c r="D144" s="361">
        <f>D142*0.05765</f>
        <v>23.06</v>
      </c>
      <c r="E144" s="361">
        <f t="shared" ref="E144:M144" si="26">E142*0.05765</f>
        <v>28.824999999999999</v>
      </c>
      <c r="F144" s="361">
        <f t="shared" si="26"/>
        <v>34.590000000000003</v>
      </c>
      <c r="G144" s="361">
        <f t="shared" si="26"/>
        <v>43.237499999999997</v>
      </c>
      <c r="H144" s="361">
        <f t="shared" si="26"/>
        <v>57.65</v>
      </c>
      <c r="I144" s="361">
        <f>I142*0.05765</f>
        <v>86.474999999999994</v>
      </c>
      <c r="J144" s="361">
        <f t="shared" si="26"/>
        <v>115.3</v>
      </c>
      <c r="K144" s="361">
        <f t="shared" si="26"/>
        <v>172.95</v>
      </c>
      <c r="L144" s="361">
        <f t="shared" si="26"/>
        <v>230.6</v>
      </c>
      <c r="M144" s="306">
        <f t="shared" si="26"/>
        <v>288.25</v>
      </c>
      <c r="N144" s="9"/>
      <c r="O144" s="6"/>
      <c r="P144" s="6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</row>
    <row r="145" spans="1:100" ht="16.5" x14ac:dyDescent="0.3">
      <c r="A145" s="335" t="s">
        <v>5</v>
      </c>
      <c r="B145" s="233">
        <v>12</v>
      </c>
      <c r="C145" s="46">
        <v>12</v>
      </c>
      <c r="D145" s="421">
        <v>12</v>
      </c>
      <c r="E145" s="421">
        <v>12</v>
      </c>
      <c r="F145" s="421">
        <v>12</v>
      </c>
      <c r="G145" s="421">
        <v>12</v>
      </c>
      <c r="H145" s="421">
        <v>12</v>
      </c>
      <c r="I145" s="421">
        <v>12</v>
      </c>
      <c r="J145" s="421">
        <v>12</v>
      </c>
      <c r="K145" s="421">
        <v>12</v>
      </c>
      <c r="L145" s="421">
        <v>12</v>
      </c>
      <c r="M145" s="221">
        <v>12</v>
      </c>
      <c r="N145" s="9"/>
      <c r="O145" s="6"/>
      <c r="P145" s="6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</row>
    <row r="146" spans="1:100" ht="16.5" x14ac:dyDescent="0.3">
      <c r="A146" s="322" t="s">
        <v>6</v>
      </c>
      <c r="B146" s="253"/>
      <c r="C146" s="186">
        <f>SUM(C144:C145)</f>
        <v>26.412500000000001</v>
      </c>
      <c r="D146" s="367">
        <f>SUM(D144:D145)</f>
        <v>35.06</v>
      </c>
      <c r="E146" s="367">
        <f t="shared" ref="E146:L146" si="27">SUM(E144:E145)</f>
        <v>40.825000000000003</v>
      </c>
      <c r="F146" s="367">
        <f t="shared" si="27"/>
        <v>46.59</v>
      </c>
      <c r="G146" s="367">
        <f t="shared" si="27"/>
        <v>55.237499999999997</v>
      </c>
      <c r="H146" s="367">
        <f t="shared" si="27"/>
        <v>69.650000000000006</v>
      </c>
      <c r="I146" s="367">
        <f t="shared" si="27"/>
        <v>98.474999999999994</v>
      </c>
      <c r="J146" s="367">
        <f t="shared" si="27"/>
        <v>127.3</v>
      </c>
      <c r="K146" s="367">
        <f t="shared" si="27"/>
        <v>184.95</v>
      </c>
      <c r="L146" s="367">
        <f t="shared" si="27"/>
        <v>242.6</v>
      </c>
      <c r="M146" s="366">
        <f>SUM(M144:M145)</f>
        <v>300.25</v>
      </c>
      <c r="N146" s="9"/>
      <c r="O146" s="6"/>
      <c r="P146" s="6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</row>
    <row r="147" spans="1:100" ht="16.5" x14ac:dyDescent="0.3">
      <c r="A147" s="335" t="s">
        <v>7</v>
      </c>
      <c r="B147" s="483">
        <v>3.8199999999999998E-2</v>
      </c>
      <c r="C147" s="484">
        <f>C146*B147</f>
        <v>1.0089575</v>
      </c>
      <c r="D147" s="485">
        <f>B147*D146</f>
        <v>1.3392919999999999</v>
      </c>
      <c r="E147" s="485">
        <f>B147*E146</f>
        <v>1.559515</v>
      </c>
      <c r="F147" s="485">
        <f>B147*F146</f>
        <v>1.779738</v>
      </c>
      <c r="G147" s="485">
        <f>B147*G146</f>
        <v>2.1100724999999998</v>
      </c>
      <c r="H147" s="485">
        <f>B147*H146</f>
        <v>2.6606300000000003</v>
      </c>
      <c r="I147" s="485">
        <f>B147*I146</f>
        <v>3.7617449999999995</v>
      </c>
      <c r="J147" s="485">
        <f>B147*J146</f>
        <v>4.8628599999999995</v>
      </c>
      <c r="K147" s="485">
        <f>B147*K146</f>
        <v>7.0650899999999988</v>
      </c>
      <c r="L147" s="485">
        <f>B147*L146</f>
        <v>9.2673199999999998</v>
      </c>
      <c r="M147" s="486">
        <f>B147*M146</f>
        <v>11.46955</v>
      </c>
      <c r="N147" s="9"/>
      <c r="O147" s="6"/>
      <c r="P147" s="6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</row>
    <row r="148" spans="1:100" ht="16.5" x14ac:dyDescent="0.3">
      <c r="A148" s="331" t="s">
        <v>9</v>
      </c>
      <c r="B148" s="259">
        <v>3.2770000000000001E-2</v>
      </c>
      <c r="C148" s="47">
        <f>C142*B148</f>
        <v>8.1925000000000008</v>
      </c>
      <c r="D148" s="372">
        <f>D142*B148</f>
        <v>13.108000000000001</v>
      </c>
      <c r="E148" s="372">
        <f>E142*B148</f>
        <v>16.385000000000002</v>
      </c>
      <c r="F148" s="372">
        <f>F142*B148</f>
        <v>19.661999999999999</v>
      </c>
      <c r="G148" s="372">
        <f>G142*B148</f>
        <v>24.577500000000001</v>
      </c>
      <c r="H148" s="372">
        <f>H142*B148</f>
        <v>32.770000000000003</v>
      </c>
      <c r="I148" s="372">
        <f>I142*B148</f>
        <v>49.155000000000001</v>
      </c>
      <c r="J148" s="372">
        <f>J142*B148</f>
        <v>65.540000000000006</v>
      </c>
      <c r="K148" s="372">
        <f>K142*B148</f>
        <v>98.31</v>
      </c>
      <c r="L148" s="372">
        <f>L142*B148</f>
        <v>131.08000000000001</v>
      </c>
      <c r="M148" s="373">
        <f>M142*B148</f>
        <v>163.85</v>
      </c>
      <c r="N148" s="9"/>
      <c r="O148" s="6"/>
      <c r="P148" s="6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</row>
    <row r="149" spans="1:100" ht="16.5" x14ac:dyDescent="0.3">
      <c r="A149" s="335" t="s">
        <v>10</v>
      </c>
      <c r="B149" s="273"/>
      <c r="C149" s="422">
        <f>SUM(C146:C148)</f>
        <v>35.613957500000005</v>
      </c>
      <c r="D149" s="421">
        <f>SUM(D146:D148)</f>
        <v>49.507292000000007</v>
      </c>
      <c r="E149" s="421">
        <f t="shared" ref="E149:M149" si="28">SUM(E146:E148)</f>
        <v>58.769514999999998</v>
      </c>
      <c r="F149" s="421">
        <f t="shared" si="28"/>
        <v>68.031738000000004</v>
      </c>
      <c r="G149" s="421">
        <f t="shared" si="28"/>
        <v>81.925072499999999</v>
      </c>
      <c r="H149" s="421">
        <f t="shared" si="28"/>
        <v>105.08063000000001</v>
      </c>
      <c r="I149" s="421">
        <f t="shared" si="28"/>
        <v>151.39174500000001</v>
      </c>
      <c r="J149" s="421">
        <f t="shared" si="28"/>
        <v>197.70285999999999</v>
      </c>
      <c r="K149" s="421">
        <f t="shared" si="28"/>
        <v>290.32508999999999</v>
      </c>
      <c r="L149" s="421">
        <f t="shared" si="28"/>
        <v>382.94731999999999</v>
      </c>
      <c r="M149" s="221">
        <f t="shared" si="28"/>
        <v>475.56955000000005</v>
      </c>
      <c r="N149" s="9"/>
      <c r="O149" s="6"/>
      <c r="P149" s="6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</row>
    <row r="150" spans="1:100" ht="15.75" customHeight="1" x14ac:dyDescent="0.3">
      <c r="A150" s="124" t="s">
        <v>72</v>
      </c>
      <c r="B150" s="143"/>
      <c r="C150" s="144"/>
      <c r="D150" s="144"/>
      <c r="E150" s="136"/>
      <c r="F150" s="136"/>
      <c r="G150" s="136"/>
      <c r="H150" s="136"/>
      <c r="I150" s="136"/>
      <c r="J150" s="136"/>
      <c r="K150" s="136"/>
      <c r="L150" s="136"/>
      <c r="M150" s="249"/>
      <c r="N150" s="9"/>
      <c r="O150" s="6"/>
      <c r="P150" s="6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</row>
    <row r="151" spans="1:100" ht="15.75" customHeight="1" thickBot="1" x14ac:dyDescent="0.35">
      <c r="A151" s="121" t="s">
        <v>45</v>
      </c>
      <c r="B151" s="137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9"/>
      <c r="N151" s="9"/>
      <c r="O151" s="6"/>
      <c r="P151" s="6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</row>
    <row r="152" spans="1:100" ht="6.75" customHeight="1" x14ac:dyDescent="0.3">
      <c r="A152" s="62"/>
      <c r="B152" s="40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2"/>
      <c r="N152" s="9"/>
      <c r="O152" s="6"/>
      <c r="P152" s="6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</row>
    <row r="153" spans="1:100" ht="16.5" customHeight="1" x14ac:dyDescent="0.3">
      <c r="A153" s="53"/>
      <c r="B153" s="30"/>
      <c r="C153" s="358">
        <v>250</v>
      </c>
      <c r="D153" s="33">
        <v>400</v>
      </c>
      <c r="E153" s="33">
        <v>500</v>
      </c>
      <c r="F153" s="33">
        <v>600</v>
      </c>
      <c r="G153" s="33">
        <v>750</v>
      </c>
      <c r="H153" s="33">
        <v>1000</v>
      </c>
      <c r="I153" s="33">
        <v>1500</v>
      </c>
      <c r="J153" s="33">
        <v>2000</v>
      </c>
      <c r="K153" s="33">
        <v>3000</v>
      </c>
      <c r="L153" s="33">
        <v>4000</v>
      </c>
      <c r="M153" s="487">
        <v>5000</v>
      </c>
      <c r="N153" s="9"/>
      <c r="O153" s="6"/>
      <c r="P153" s="6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</row>
    <row r="154" spans="1:100" ht="18.75" x14ac:dyDescent="0.3">
      <c r="A154" s="119" t="s">
        <v>73</v>
      </c>
      <c r="B154" s="34"/>
      <c r="C154" s="45" t="s">
        <v>3</v>
      </c>
      <c r="D154" s="32" t="s">
        <v>3</v>
      </c>
      <c r="E154" s="32" t="s">
        <v>3</v>
      </c>
      <c r="F154" s="32" t="s">
        <v>3</v>
      </c>
      <c r="G154" s="32" t="s">
        <v>3</v>
      </c>
      <c r="H154" s="32" t="s">
        <v>3</v>
      </c>
      <c r="I154" s="32" t="s">
        <v>3</v>
      </c>
      <c r="J154" s="32" t="s">
        <v>3</v>
      </c>
      <c r="K154" s="32" t="s">
        <v>3</v>
      </c>
      <c r="L154" s="32" t="s">
        <v>3</v>
      </c>
      <c r="M154" s="190" t="s">
        <v>3</v>
      </c>
      <c r="N154" s="7"/>
      <c r="O154" s="6"/>
      <c r="P154" s="6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</row>
    <row r="155" spans="1:100" ht="16.5" x14ac:dyDescent="0.3">
      <c r="A155" s="331" t="s">
        <v>4</v>
      </c>
      <c r="B155" s="232" t="s">
        <v>17</v>
      </c>
      <c r="C155" s="371">
        <f>C153*0.04653</f>
        <v>11.6325</v>
      </c>
      <c r="D155" s="372">
        <f>D153*0.04653</f>
        <v>18.612000000000002</v>
      </c>
      <c r="E155" s="372">
        <f>E153*0.04653</f>
        <v>23.265000000000001</v>
      </c>
      <c r="F155" s="372">
        <f>F153*0.04653</f>
        <v>27.918000000000003</v>
      </c>
      <c r="G155" s="372">
        <f>G153*0.04653</f>
        <v>34.897500000000001</v>
      </c>
      <c r="H155" s="372">
        <f t="shared" ref="H155:M155" si="29">37.224+((H153-800)*0.03523)</f>
        <v>44.269999999999996</v>
      </c>
      <c r="I155" s="372">
        <f t="shared" si="29"/>
        <v>61.884999999999991</v>
      </c>
      <c r="J155" s="372">
        <f t="shared" si="29"/>
        <v>79.5</v>
      </c>
      <c r="K155" s="372">
        <f t="shared" si="29"/>
        <v>114.72999999999999</v>
      </c>
      <c r="L155" s="372">
        <f t="shared" si="29"/>
        <v>149.95999999999998</v>
      </c>
      <c r="M155" s="488">
        <f t="shared" si="29"/>
        <v>185.18999999999997</v>
      </c>
      <c r="N155" s="7"/>
      <c r="O155" s="6"/>
      <c r="P155" s="6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</row>
    <row r="156" spans="1:100" ht="16.5" x14ac:dyDescent="0.3">
      <c r="A156" s="335" t="s">
        <v>5</v>
      </c>
      <c r="B156" s="233">
        <v>6</v>
      </c>
      <c r="C156" s="220">
        <v>6</v>
      </c>
      <c r="D156" s="421">
        <v>6</v>
      </c>
      <c r="E156" s="421">
        <v>6</v>
      </c>
      <c r="F156" s="421">
        <v>6</v>
      </c>
      <c r="G156" s="421">
        <v>6</v>
      </c>
      <c r="H156" s="421">
        <v>6</v>
      </c>
      <c r="I156" s="421">
        <v>6</v>
      </c>
      <c r="J156" s="421">
        <v>6</v>
      </c>
      <c r="K156" s="421">
        <v>6</v>
      </c>
      <c r="L156" s="421">
        <v>6</v>
      </c>
      <c r="M156" s="489">
        <v>6</v>
      </c>
      <c r="N156" s="7"/>
      <c r="O156" s="6"/>
      <c r="P156" s="6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</row>
    <row r="157" spans="1:100" ht="16.5" x14ac:dyDescent="0.3">
      <c r="A157" s="331" t="s">
        <v>74</v>
      </c>
      <c r="B157" s="259">
        <v>3.2739999999999998E-2</v>
      </c>
      <c r="C157" s="371">
        <f>B157*C153</f>
        <v>8.1849999999999987</v>
      </c>
      <c r="D157" s="372">
        <f>B157*D153</f>
        <v>13.096</v>
      </c>
      <c r="E157" s="372">
        <f>B157*E153</f>
        <v>16.369999999999997</v>
      </c>
      <c r="F157" s="372">
        <f>B157*F153</f>
        <v>19.643999999999998</v>
      </c>
      <c r="G157" s="372">
        <f>B157*G153</f>
        <v>24.555</v>
      </c>
      <c r="H157" s="372">
        <f>B157*H153</f>
        <v>32.739999999999995</v>
      </c>
      <c r="I157" s="372">
        <f>B157*I153</f>
        <v>49.11</v>
      </c>
      <c r="J157" s="372">
        <f>B157*J153</f>
        <v>65.47999999999999</v>
      </c>
      <c r="K157" s="372">
        <f>B157*K153</f>
        <v>98.22</v>
      </c>
      <c r="L157" s="372">
        <f>B157*L153</f>
        <v>130.95999999999998</v>
      </c>
      <c r="M157" s="488">
        <f>B157*M153</f>
        <v>163.69999999999999</v>
      </c>
      <c r="N157" s="7"/>
      <c r="O157" s="6"/>
      <c r="P157" s="6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</row>
    <row r="158" spans="1:100" ht="16.5" x14ac:dyDescent="0.3">
      <c r="A158" s="335" t="s">
        <v>10</v>
      </c>
      <c r="B158" s="273"/>
      <c r="C158" s="220">
        <f t="shared" ref="C158:M158" si="30">SUM(C155:C157)</f>
        <v>25.817499999999999</v>
      </c>
      <c r="D158" s="421">
        <f t="shared" si="30"/>
        <v>37.707999999999998</v>
      </c>
      <c r="E158" s="421">
        <f t="shared" si="30"/>
        <v>45.634999999999998</v>
      </c>
      <c r="F158" s="421">
        <f t="shared" si="30"/>
        <v>53.562000000000005</v>
      </c>
      <c r="G158" s="421">
        <f t="shared" si="30"/>
        <v>65.452500000000001</v>
      </c>
      <c r="H158" s="421">
        <f t="shared" si="30"/>
        <v>83.009999999999991</v>
      </c>
      <c r="I158" s="421">
        <f t="shared" si="30"/>
        <v>116.99499999999999</v>
      </c>
      <c r="J158" s="421">
        <f t="shared" si="30"/>
        <v>150.97999999999999</v>
      </c>
      <c r="K158" s="421">
        <f t="shared" si="30"/>
        <v>218.95</v>
      </c>
      <c r="L158" s="421">
        <f t="shared" si="30"/>
        <v>286.91999999999996</v>
      </c>
      <c r="M158" s="489">
        <f t="shared" si="30"/>
        <v>354.89</v>
      </c>
      <c r="N158" s="7"/>
      <c r="O158" s="6"/>
      <c r="P158" s="6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</row>
    <row r="159" spans="1:100" ht="15.75" customHeight="1" x14ac:dyDescent="0.3">
      <c r="A159" s="124" t="s">
        <v>75</v>
      </c>
      <c r="B159" s="143"/>
      <c r="C159" s="144"/>
      <c r="D159" s="136"/>
      <c r="E159" s="136"/>
      <c r="F159" s="136"/>
      <c r="G159" s="136"/>
      <c r="H159" s="136"/>
      <c r="I159" s="136"/>
      <c r="J159" s="136"/>
      <c r="K159" s="136"/>
      <c r="L159" s="136"/>
      <c r="M159" s="175"/>
      <c r="N159" s="7"/>
      <c r="O159" s="6"/>
      <c r="P159" s="6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</row>
    <row r="160" spans="1:100" ht="15.75" customHeight="1" x14ac:dyDescent="0.3">
      <c r="A160" s="125" t="s">
        <v>76</v>
      </c>
      <c r="B160" s="143"/>
      <c r="C160" s="144"/>
      <c r="D160" s="136"/>
      <c r="E160" s="136"/>
      <c r="F160" s="136"/>
      <c r="G160" s="136"/>
      <c r="H160" s="136"/>
      <c r="I160" s="136"/>
      <c r="J160" s="136"/>
      <c r="K160" s="136"/>
      <c r="L160" s="136"/>
      <c r="M160" s="175"/>
      <c r="N160" s="7"/>
      <c r="O160" s="6"/>
      <c r="P160" s="6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</row>
    <row r="161" spans="1:100" ht="15.75" customHeight="1" thickBot="1" x14ac:dyDescent="0.35">
      <c r="A161" s="121" t="s">
        <v>77</v>
      </c>
      <c r="B161" s="137"/>
      <c r="C161" s="138"/>
      <c r="D161" s="138"/>
      <c r="E161" s="138"/>
      <c r="F161" s="138"/>
      <c r="G161" s="138"/>
      <c r="H161" s="138"/>
      <c r="I161" s="138"/>
      <c r="J161" s="138"/>
      <c r="K161" s="138"/>
      <c r="L161" s="138"/>
      <c r="M161" s="139"/>
      <c r="N161" s="7"/>
      <c r="O161" s="6"/>
      <c r="P161" s="6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</row>
    <row r="162" spans="1:100" ht="6.75" customHeight="1" x14ac:dyDescent="0.3">
      <c r="A162" s="62"/>
      <c r="B162" s="37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9"/>
      <c r="N162" s="7"/>
      <c r="O162" s="6"/>
      <c r="P162" s="6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</row>
    <row r="163" spans="1:100" ht="15.75" customHeight="1" x14ac:dyDescent="0.3">
      <c r="A163" s="53"/>
      <c r="B163" s="30"/>
      <c r="C163" s="358">
        <v>250</v>
      </c>
      <c r="D163" s="33">
        <v>400</v>
      </c>
      <c r="E163" s="33">
        <v>500</v>
      </c>
      <c r="F163" s="33">
        <v>600</v>
      </c>
      <c r="G163" s="33">
        <v>750</v>
      </c>
      <c r="H163" s="33">
        <v>1000</v>
      </c>
      <c r="I163" s="33">
        <v>1500</v>
      </c>
      <c r="J163" s="33">
        <v>2000</v>
      </c>
      <c r="K163" s="33">
        <v>3000</v>
      </c>
      <c r="L163" s="33">
        <v>4000</v>
      </c>
      <c r="M163" s="172">
        <v>5000</v>
      </c>
      <c r="N163" s="7"/>
      <c r="O163" s="6"/>
      <c r="P163" s="6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</row>
    <row r="164" spans="1:100" ht="18.75" x14ac:dyDescent="0.3">
      <c r="A164" s="119" t="s">
        <v>78</v>
      </c>
      <c r="B164" s="31"/>
      <c r="C164" s="45" t="s">
        <v>3</v>
      </c>
      <c r="D164" s="32" t="s">
        <v>3</v>
      </c>
      <c r="E164" s="32" t="s">
        <v>3</v>
      </c>
      <c r="F164" s="32" t="s">
        <v>3</v>
      </c>
      <c r="G164" s="32" t="s">
        <v>3</v>
      </c>
      <c r="H164" s="32" t="s">
        <v>3</v>
      </c>
      <c r="I164" s="32" t="s">
        <v>3</v>
      </c>
      <c r="J164" s="32" t="s">
        <v>3</v>
      </c>
      <c r="K164" s="32" t="s">
        <v>3</v>
      </c>
      <c r="L164" s="32" t="s">
        <v>3</v>
      </c>
      <c r="M164" s="174" t="s">
        <v>3</v>
      </c>
      <c r="N164" s="7"/>
      <c r="O164" s="6"/>
      <c r="P164" s="6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</row>
    <row r="165" spans="1:100" ht="15.75" customHeight="1" x14ac:dyDescent="0.3">
      <c r="A165" s="331" t="s">
        <v>4</v>
      </c>
      <c r="B165" s="232">
        <v>5.3879999999999997E-2</v>
      </c>
      <c r="C165" s="371">
        <f t="shared" ref="C165:M165" si="31">C163*0.05388</f>
        <v>13.469999999999999</v>
      </c>
      <c r="D165" s="372">
        <f t="shared" si="31"/>
        <v>21.552</v>
      </c>
      <c r="E165" s="372">
        <f t="shared" si="31"/>
        <v>26.939999999999998</v>
      </c>
      <c r="F165" s="372">
        <f t="shared" si="31"/>
        <v>32.327999999999996</v>
      </c>
      <c r="G165" s="372">
        <f t="shared" si="31"/>
        <v>40.409999999999997</v>
      </c>
      <c r="H165" s="372">
        <f t="shared" si="31"/>
        <v>53.879999999999995</v>
      </c>
      <c r="I165" s="372">
        <f t="shared" si="31"/>
        <v>80.819999999999993</v>
      </c>
      <c r="J165" s="372">
        <f t="shared" si="31"/>
        <v>107.75999999999999</v>
      </c>
      <c r="K165" s="372">
        <f t="shared" si="31"/>
        <v>161.63999999999999</v>
      </c>
      <c r="L165" s="372">
        <f t="shared" si="31"/>
        <v>215.51999999999998</v>
      </c>
      <c r="M165" s="373">
        <f t="shared" si="31"/>
        <v>269.39999999999998</v>
      </c>
      <c r="N165" s="7"/>
      <c r="O165" s="6"/>
      <c r="P165" s="6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</row>
    <row r="166" spans="1:100" ht="15.75" customHeight="1" x14ac:dyDescent="0.3">
      <c r="A166" s="335" t="s">
        <v>5</v>
      </c>
      <c r="B166" s="233">
        <v>6.5</v>
      </c>
      <c r="C166" s="220">
        <v>6.5</v>
      </c>
      <c r="D166" s="421">
        <v>6.5</v>
      </c>
      <c r="E166" s="421">
        <v>6.5</v>
      </c>
      <c r="F166" s="421">
        <v>6.5</v>
      </c>
      <c r="G166" s="421">
        <v>6.5</v>
      </c>
      <c r="H166" s="421">
        <v>6.5</v>
      </c>
      <c r="I166" s="421">
        <v>6.5</v>
      </c>
      <c r="J166" s="421">
        <v>6.5</v>
      </c>
      <c r="K166" s="421">
        <v>6.5</v>
      </c>
      <c r="L166" s="421">
        <v>6.5</v>
      </c>
      <c r="M166" s="221">
        <v>6.5</v>
      </c>
      <c r="N166" s="7"/>
      <c r="O166" s="6"/>
      <c r="P166" s="6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</row>
    <row r="167" spans="1:100" ht="17.25" customHeight="1" x14ac:dyDescent="0.3">
      <c r="A167" s="331" t="s">
        <v>79</v>
      </c>
      <c r="B167" s="250">
        <v>3.0308000000000002E-2</v>
      </c>
      <c r="C167" s="371">
        <f>B167*C163</f>
        <v>7.577</v>
      </c>
      <c r="D167" s="372">
        <f>B167*D163</f>
        <v>12.123200000000001</v>
      </c>
      <c r="E167" s="372">
        <f>B167*E163</f>
        <v>15.154</v>
      </c>
      <c r="F167" s="372">
        <f>B167*F163</f>
        <v>18.184800000000003</v>
      </c>
      <c r="G167" s="372">
        <f>B167*G163</f>
        <v>22.731000000000002</v>
      </c>
      <c r="H167" s="372">
        <f>B167*H163</f>
        <v>30.308</v>
      </c>
      <c r="I167" s="372">
        <f>B167*I163</f>
        <v>45.462000000000003</v>
      </c>
      <c r="J167" s="372">
        <f>B167*J163</f>
        <v>60.616</v>
      </c>
      <c r="K167" s="372">
        <f>B167*K163</f>
        <v>90.924000000000007</v>
      </c>
      <c r="L167" s="372">
        <f>B167*L163</f>
        <v>121.232</v>
      </c>
      <c r="M167" s="373">
        <f>B167*M163</f>
        <v>151.54000000000002</v>
      </c>
      <c r="N167" s="7"/>
      <c r="O167" s="6"/>
      <c r="P167" s="6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</row>
    <row r="168" spans="1:100" ht="15.75" customHeight="1" x14ac:dyDescent="0.3">
      <c r="A168" s="335" t="s">
        <v>10</v>
      </c>
      <c r="B168" s="273"/>
      <c r="C168" s="220">
        <f t="shared" ref="C168:M168" si="32">SUM(C165:C167)</f>
        <v>27.546999999999997</v>
      </c>
      <c r="D168" s="421">
        <f t="shared" si="32"/>
        <v>40.175200000000004</v>
      </c>
      <c r="E168" s="421">
        <f t="shared" si="32"/>
        <v>48.593999999999994</v>
      </c>
      <c r="F168" s="421">
        <f t="shared" si="32"/>
        <v>57.012799999999999</v>
      </c>
      <c r="G168" s="421">
        <f t="shared" si="32"/>
        <v>69.640999999999991</v>
      </c>
      <c r="H168" s="421">
        <f t="shared" si="32"/>
        <v>90.687999999999988</v>
      </c>
      <c r="I168" s="421">
        <f t="shared" si="32"/>
        <v>132.78199999999998</v>
      </c>
      <c r="J168" s="421">
        <f t="shared" si="32"/>
        <v>174.87599999999998</v>
      </c>
      <c r="K168" s="421">
        <f t="shared" si="32"/>
        <v>259.06399999999996</v>
      </c>
      <c r="L168" s="421">
        <f t="shared" si="32"/>
        <v>343.25199999999995</v>
      </c>
      <c r="M168" s="221">
        <f t="shared" si="32"/>
        <v>427.44</v>
      </c>
      <c r="N168" s="7"/>
      <c r="O168" s="6"/>
      <c r="P168" s="6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</row>
    <row r="169" spans="1:100" ht="15.75" customHeight="1" x14ac:dyDescent="0.3">
      <c r="A169" s="124" t="s">
        <v>80</v>
      </c>
      <c r="B169" s="143"/>
      <c r="C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75"/>
      <c r="N169" s="7"/>
      <c r="O169" s="6"/>
      <c r="P169" s="6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</row>
    <row r="170" spans="1:100" ht="15.75" customHeight="1" thickBot="1" x14ac:dyDescent="0.35">
      <c r="A170" s="121" t="s">
        <v>45</v>
      </c>
      <c r="B170" s="137"/>
      <c r="C170" s="138"/>
      <c r="D170" s="138"/>
      <c r="E170" s="138"/>
      <c r="F170" s="138"/>
      <c r="G170" s="138"/>
      <c r="H170" s="138"/>
      <c r="I170" s="138"/>
      <c r="J170" s="138"/>
      <c r="K170" s="138"/>
      <c r="L170" s="138"/>
      <c r="M170" s="139"/>
      <c r="N170" s="7"/>
      <c r="O170" s="6"/>
      <c r="P170" s="6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</row>
    <row r="171" spans="1:100" ht="6.75" customHeight="1" x14ac:dyDescent="0.3">
      <c r="A171" s="73"/>
      <c r="B171" s="81"/>
      <c r="C171" s="82"/>
      <c r="D171" s="82"/>
      <c r="E171" s="82"/>
      <c r="F171" s="82"/>
      <c r="G171" s="82"/>
      <c r="H171" s="82"/>
      <c r="I171" s="82"/>
      <c r="J171" s="82"/>
      <c r="K171" s="82"/>
      <c r="L171" s="82" t="s">
        <v>81</v>
      </c>
      <c r="M171" s="83"/>
      <c r="N171" s="7"/>
      <c r="O171" s="6"/>
      <c r="P171" s="6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</row>
    <row r="172" spans="1:100" ht="15.75" customHeight="1" x14ac:dyDescent="0.3">
      <c r="A172" s="326"/>
      <c r="B172" s="222"/>
      <c r="C172" s="345">
        <v>250</v>
      </c>
      <c r="D172" s="223">
        <v>400</v>
      </c>
      <c r="E172" s="223">
        <v>500</v>
      </c>
      <c r="F172" s="223">
        <v>600</v>
      </c>
      <c r="G172" s="223">
        <v>750</v>
      </c>
      <c r="H172" s="223">
        <v>1000</v>
      </c>
      <c r="I172" s="223">
        <v>1500</v>
      </c>
      <c r="J172" s="223">
        <v>2000</v>
      </c>
      <c r="K172" s="223">
        <v>3000</v>
      </c>
      <c r="L172" s="223">
        <v>4000</v>
      </c>
      <c r="M172" s="309">
        <v>5000</v>
      </c>
      <c r="N172" s="7"/>
      <c r="O172" s="6"/>
      <c r="P172" s="6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</row>
    <row r="173" spans="1:100" ht="18.75" x14ac:dyDescent="0.3">
      <c r="A173" s="119" t="s">
        <v>82</v>
      </c>
      <c r="B173" s="55"/>
      <c r="C173" s="90" t="s">
        <v>3</v>
      </c>
      <c r="D173" s="91" t="s">
        <v>3</v>
      </c>
      <c r="E173" s="91" t="s">
        <v>3</v>
      </c>
      <c r="F173" s="91" t="s">
        <v>3</v>
      </c>
      <c r="G173" s="91" t="s">
        <v>3</v>
      </c>
      <c r="H173" s="91" t="s">
        <v>3</v>
      </c>
      <c r="I173" s="91" t="s">
        <v>3</v>
      </c>
      <c r="J173" s="91" t="s">
        <v>3</v>
      </c>
      <c r="K173" s="91" t="s">
        <v>3</v>
      </c>
      <c r="L173" s="91" t="s">
        <v>3</v>
      </c>
      <c r="M173" s="92" t="s">
        <v>3</v>
      </c>
      <c r="N173" s="7"/>
      <c r="O173" s="6"/>
      <c r="P173" s="6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</row>
    <row r="174" spans="1:100" ht="16.5" x14ac:dyDescent="0.3">
      <c r="A174" s="331" t="s">
        <v>4</v>
      </c>
      <c r="B174" s="224">
        <v>3.2410000000000001E-2</v>
      </c>
      <c r="C174" s="332">
        <f>C172*0.03241</f>
        <v>8.1025000000000009</v>
      </c>
      <c r="D174" s="333">
        <f>D172*0.03241</f>
        <v>12.964</v>
      </c>
      <c r="E174" s="333">
        <f t="shared" ref="E174:M174" si="33">E172*0.03241</f>
        <v>16.205000000000002</v>
      </c>
      <c r="F174" s="333">
        <f t="shared" si="33"/>
        <v>19.446000000000002</v>
      </c>
      <c r="G174" s="333">
        <f t="shared" si="33"/>
        <v>24.307500000000001</v>
      </c>
      <c r="H174" s="333">
        <f t="shared" si="33"/>
        <v>32.410000000000004</v>
      </c>
      <c r="I174" s="333">
        <f t="shared" si="33"/>
        <v>48.615000000000002</v>
      </c>
      <c r="J174" s="333">
        <f t="shared" si="33"/>
        <v>64.820000000000007</v>
      </c>
      <c r="K174" s="333">
        <f t="shared" si="33"/>
        <v>97.23</v>
      </c>
      <c r="L174" s="333">
        <f t="shared" si="33"/>
        <v>129.64000000000001</v>
      </c>
      <c r="M174" s="334">
        <f t="shared" si="33"/>
        <v>162.05000000000001</v>
      </c>
      <c r="N174" s="7"/>
      <c r="O174" s="6"/>
      <c r="P174" s="6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</row>
    <row r="175" spans="1:100" ht="16.5" x14ac:dyDescent="0.3">
      <c r="A175" s="318" t="s">
        <v>5</v>
      </c>
      <c r="B175" s="225">
        <v>10</v>
      </c>
      <c r="C175" s="339">
        <v>10</v>
      </c>
      <c r="D175" s="340">
        <v>10</v>
      </c>
      <c r="E175" s="340">
        <v>10</v>
      </c>
      <c r="F175" s="340">
        <v>10</v>
      </c>
      <c r="G175" s="340">
        <v>10</v>
      </c>
      <c r="H175" s="340">
        <v>10</v>
      </c>
      <c r="I175" s="340">
        <v>10</v>
      </c>
      <c r="J175" s="340">
        <v>10</v>
      </c>
      <c r="K175" s="340">
        <v>10</v>
      </c>
      <c r="L175" s="340">
        <v>10</v>
      </c>
      <c r="M175" s="341">
        <v>10</v>
      </c>
      <c r="N175" s="7"/>
      <c r="O175" s="6"/>
      <c r="P175" s="6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</row>
    <row r="176" spans="1:100" ht="16.5" x14ac:dyDescent="0.3">
      <c r="A176" s="322" t="s">
        <v>6</v>
      </c>
      <c r="B176" s="226"/>
      <c r="C176" s="342">
        <f>SUM(C174:C175)</f>
        <v>18.102499999999999</v>
      </c>
      <c r="D176" s="343">
        <f>SUM(D174:D175)</f>
        <v>22.963999999999999</v>
      </c>
      <c r="E176" s="343">
        <f t="shared" ref="E176:M176" si="34">SUM(E174:E175)</f>
        <v>26.205000000000002</v>
      </c>
      <c r="F176" s="343">
        <f t="shared" si="34"/>
        <v>29.446000000000002</v>
      </c>
      <c r="G176" s="343">
        <f t="shared" si="34"/>
        <v>34.307500000000005</v>
      </c>
      <c r="H176" s="343">
        <f t="shared" si="34"/>
        <v>42.410000000000004</v>
      </c>
      <c r="I176" s="343">
        <f t="shared" si="34"/>
        <v>58.615000000000002</v>
      </c>
      <c r="J176" s="343">
        <f t="shared" si="34"/>
        <v>74.820000000000007</v>
      </c>
      <c r="K176" s="343">
        <f t="shared" si="34"/>
        <v>107.23</v>
      </c>
      <c r="L176" s="343">
        <f t="shared" si="34"/>
        <v>139.64000000000001</v>
      </c>
      <c r="M176" s="344">
        <f t="shared" si="34"/>
        <v>172.05</v>
      </c>
      <c r="N176" s="7"/>
      <c r="O176" s="6"/>
      <c r="P176" s="6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</row>
    <row r="177" spans="1:100" ht="16.5" x14ac:dyDescent="0.3">
      <c r="A177" s="318" t="s">
        <v>33</v>
      </c>
      <c r="B177" s="254">
        <v>3.1099999999999999E-2</v>
      </c>
      <c r="C177" s="382">
        <f>B177*C176</f>
        <v>0.56298775000000001</v>
      </c>
      <c r="D177" s="383">
        <f>B177*D176</f>
        <v>0.71418039999999994</v>
      </c>
      <c r="E177" s="383">
        <f>B177*E176</f>
        <v>0.81497550000000007</v>
      </c>
      <c r="F177" s="383">
        <f>B177*F176</f>
        <v>0.91577059999999999</v>
      </c>
      <c r="G177" s="383">
        <f>B177*G176</f>
        <v>1.0669632500000001</v>
      </c>
      <c r="H177" s="383">
        <f>B177*H176</f>
        <v>1.318951</v>
      </c>
      <c r="I177" s="383">
        <f>B177*I176</f>
        <v>1.8229265000000001</v>
      </c>
      <c r="J177" s="383">
        <f>B177*J176</f>
        <v>2.326902</v>
      </c>
      <c r="K177" s="383">
        <f>B177*K176</f>
        <v>3.3348529999999998</v>
      </c>
      <c r="L177" s="383">
        <f>B177*L176</f>
        <v>4.3428040000000001</v>
      </c>
      <c r="M177" s="407">
        <f>B177*M176</f>
        <v>5.3507550000000004</v>
      </c>
      <c r="N177" s="7"/>
      <c r="O177" s="6"/>
      <c r="P177" s="6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</row>
    <row r="178" spans="1:100" ht="16.5" x14ac:dyDescent="0.3">
      <c r="A178" s="322" t="s">
        <v>83</v>
      </c>
      <c r="B178" s="227">
        <v>3.4009999999999999E-2</v>
      </c>
      <c r="C178" s="342">
        <f>B178*C172</f>
        <v>8.5024999999999995</v>
      </c>
      <c r="D178" s="343">
        <f>B178*D172</f>
        <v>13.603999999999999</v>
      </c>
      <c r="E178" s="343">
        <f>B178*E172</f>
        <v>17.004999999999999</v>
      </c>
      <c r="F178" s="343">
        <f>B178*F172</f>
        <v>20.405999999999999</v>
      </c>
      <c r="G178" s="343">
        <f>B178*G172</f>
        <v>25.5075</v>
      </c>
      <c r="H178" s="343">
        <f>B178*H172</f>
        <v>34.01</v>
      </c>
      <c r="I178" s="343">
        <f>B178*I172</f>
        <v>51.015000000000001</v>
      </c>
      <c r="J178" s="343">
        <f>B178*J172</f>
        <v>68.02</v>
      </c>
      <c r="K178" s="343">
        <f>B178*K172</f>
        <v>102.03</v>
      </c>
      <c r="L178" s="343">
        <f>B178*L172</f>
        <v>136.04</v>
      </c>
      <c r="M178" s="344">
        <f>B178*M172</f>
        <v>170.04999999999998</v>
      </c>
      <c r="N178" s="7"/>
      <c r="O178" s="6"/>
      <c r="P178" s="6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</row>
    <row r="179" spans="1:100" ht="16.5" x14ac:dyDescent="0.3">
      <c r="A179" s="318" t="s">
        <v>84</v>
      </c>
      <c r="B179" s="255">
        <v>-1.8000000000000001E-4</v>
      </c>
      <c r="C179" s="385">
        <f>C172*B179</f>
        <v>-4.5000000000000005E-2</v>
      </c>
      <c r="D179" s="386">
        <f>D172*B179</f>
        <v>-7.2000000000000008E-2</v>
      </c>
      <c r="E179" s="386">
        <f>E172*B179</f>
        <v>-9.0000000000000011E-2</v>
      </c>
      <c r="F179" s="386">
        <f>F172*B179</f>
        <v>-0.10800000000000001</v>
      </c>
      <c r="G179" s="386">
        <f>G172*B179</f>
        <v>-0.13500000000000001</v>
      </c>
      <c r="H179" s="386">
        <f>H172*B179</f>
        <v>-0.18000000000000002</v>
      </c>
      <c r="I179" s="386">
        <f>I172*B179</f>
        <v>-0.27</v>
      </c>
      <c r="J179" s="386">
        <f>J172*B179</f>
        <v>-0.36000000000000004</v>
      </c>
      <c r="K179" s="386">
        <f>K172*B179</f>
        <v>-0.54</v>
      </c>
      <c r="L179" s="386">
        <f>L172*B179</f>
        <v>-0.72000000000000008</v>
      </c>
      <c r="M179" s="387">
        <f>M172*B179</f>
        <v>-0.9</v>
      </c>
      <c r="N179" s="7"/>
      <c r="O179" s="6"/>
      <c r="P179" s="6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</row>
    <row r="180" spans="1:100" ht="16.5" x14ac:dyDescent="0.3">
      <c r="A180" s="322" t="s">
        <v>9</v>
      </c>
      <c r="B180" s="227">
        <v>3.0775E-2</v>
      </c>
      <c r="C180" s="342">
        <f>B180*C172</f>
        <v>7.6937499999999996</v>
      </c>
      <c r="D180" s="343">
        <f>B180*D172</f>
        <v>12.31</v>
      </c>
      <c r="E180" s="343">
        <f>B180*E172</f>
        <v>15.387499999999999</v>
      </c>
      <c r="F180" s="343">
        <f>B180*F172</f>
        <v>18.465</v>
      </c>
      <c r="G180" s="343">
        <f>B180*G172</f>
        <v>23.081250000000001</v>
      </c>
      <c r="H180" s="343">
        <f>B180*H172</f>
        <v>30.774999999999999</v>
      </c>
      <c r="I180" s="343">
        <f>B180*I172</f>
        <v>46.162500000000001</v>
      </c>
      <c r="J180" s="343">
        <f>B180*J172</f>
        <v>61.55</v>
      </c>
      <c r="K180" s="343">
        <f>B180*K172</f>
        <v>92.325000000000003</v>
      </c>
      <c r="L180" s="343">
        <f>B180*L172</f>
        <v>123.1</v>
      </c>
      <c r="M180" s="344">
        <f>B180*M172</f>
        <v>153.875</v>
      </c>
      <c r="N180" s="7"/>
      <c r="O180" s="6"/>
      <c r="P180" s="6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</row>
    <row r="181" spans="1:100" ht="16.5" x14ac:dyDescent="0.3">
      <c r="A181" s="318" t="s">
        <v>10</v>
      </c>
      <c r="B181" s="252" t="s">
        <v>85</v>
      </c>
      <c r="C181" s="339">
        <f>SUM(C176:C180)</f>
        <v>34.816737750000001</v>
      </c>
      <c r="D181" s="340">
        <f>SUM(D176:D180)</f>
        <v>49.520180400000001</v>
      </c>
      <c r="E181" s="340">
        <f t="shared" ref="E181:M181" si="35">SUM(E176:E180)</f>
        <v>59.322475499999996</v>
      </c>
      <c r="F181" s="340">
        <f t="shared" si="35"/>
        <v>69.124770600000005</v>
      </c>
      <c r="G181" s="340">
        <f t="shared" si="35"/>
        <v>83.828213250000005</v>
      </c>
      <c r="H181" s="340">
        <f t="shared" si="35"/>
        <v>108.33395099999998</v>
      </c>
      <c r="I181" s="340">
        <f t="shared" si="35"/>
        <v>157.3454265</v>
      </c>
      <c r="J181" s="340">
        <f t="shared" si="35"/>
        <v>206.35690199999999</v>
      </c>
      <c r="K181" s="340">
        <f t="shared" si="35"/>
        <v>304.37985300000003</v>
      </c>
      <c r="L181" s="340">
        <f t="shared" si="35"/>
        <v>402.40280399999995</v>
      </c>
      <c r="M181" s="341">
        <f t="shared" si="35"/>
        <v>500.42575499999998</v>
      </c>
      <c r="N181" s="7"/>
      <c r="O181" s="6"/>
      <c r="P181" s="6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</row>
    <row r="182" spans="1:100" ht="15.75" customHeight="1" x14ac:dyDescent="0.3">
      <c r="A182" s="124" t="s">
        <v>86</v>
      </c>
      <c r="B182" s="129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62"/>
      <c r="N182" s="7"/>
      <c r="O182" s="6"/>
      <c r="P182" s="6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</row>
    <row r="183" spans="1:100" ht="29.25" customHeight="1" x14ac:dyDescent="0.25">
      <c r="A183" s="827" t="s">
        <v>87</v>
      </c>
      <c r="B183" s="828"/>
      <c r="C183" s="828"/>
      <c r="D183" s="828"/>
      <c r="E183" s="828"/>
      <c r="F183" s="828"/>
      <c r="G183" s="828"/>
      <c r="H183" s="828"/>
      <c r="I183" s="828"/>
      <c r="J183" s="828"/>
      <c r="K183" s="828"/>
      <c r="L183" s="828"/>
      <c r="M183" s="829"/>
      <c r="N183" s="7"/>
      <c r="O183" s="6"/>
      <c r="P183" s="6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</row>
    <row r="184" spans="1:100" ht="15.75" x14ac:dyDescent="0.25">
      <c r="A184" s="185" t="s">
        <v>45</v>
      </c>
      <c r="B184" s="131"/>
      <c r="C184" s="131"/>
      <c r="D184" s="131"/>
      <c r="E184" s="131"/>
      <c r="F184" s="131"/>
      <c r="G184" s="131"/>
      <c r="H184" s="131"/>
      <c r="I184" s="131"/>
      <c r="J184" s="131"/>
      <c r="K184" s="131"/>
      <c r="L184" s="131"/>
      <c r="M184" s="132"/>
      <c r="N184" s="7"/>
      <c r="O184" s="6"/>
      <c r="P184" s="6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</row>
    <row r="185" spans="1:100" ht="6.75" customHeight="1" x14ac:dyDescent="0.3">
      <c r="A185" s="323"/>
      <c r="B185" s="394"/>
      <c r="C185" s="423"/>
      <c r="D185" s="423"/>
      <c r="E185" s="423"/>
      <c r="F185" s="423"/>
      <c r="G185" s="423"/>
      <c r="H185" s="423"/>
      <c r="I185" s="423"/>
      <c r="J185" s="423"/>
      <c r="K185" s="423"/>
      <c r="L185" s="423"/>
      <c r="M185" s="424"/>
      <c r="N185" s="7"/>
      <c r="O185" s="6"/>
      <c r="P185" s="6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</row>
    <row r="186" spans="1:100" ht="15.75" customHeight="1" x14ac:dyDescent="0.3">
      <c r="A186" s="53"/>
      <c r="B186" s="54"/>
      <c r="C186" s="345">
        <v>250</v>
      </c>
      <c r="D186" s="89">
        <v>400</v>
      </c>
      <c r="E186" s="89">
        <v>500</v>
      </c>
      <c r="F186" s="89">
        <v>600</v>
      </c>
      <c r="G186" s="89">
        <v>750</v>
      </c>
      <c r="H186" s="89">
        <v>1000</v>
      </c>
      <c r="I186" s="89">
        <v>1500</v>
      </c>
      <c r="J186" s="89">
        <v>2000</v>
      </c>
      <c r="K186" s="89">
        <v>3000</v>
      </c>
      <c r="L186" s="89">
        <v>4000</v>
      </c>
      <c r="M186" s="420">
        <v>5000</v>
      </c>
      <c r="N186" s="9"/>
      <c r="O186" s="6"/>
      <c r="P186" s="6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</row>
    <row r="187" spans="1:100" ht="18.75" x14ac:dyDescent="0.3">
      <c r="A187" s="119" t="s">
        <v>88</v>
      </c>
      <c r="B187" s="55"/>
      <c r="C187" s="94" t="s">
        <v>3</v>
      </c>
      <c r="D187" s="95" t="s">
        <v>3</v>
      </c>
      <c r="E187" s="95" t="s">
        <v>3</v>
      </c>
      <c r="F187" s="95" t="s">
        <v>3</v>
      </c>
      <c r="G187" s="95" t="s">
        <v>3</v>
      </c>
      <c r="H187" s="95" t="s">
        <v>3</v>
      </c>
      <c r="I187" s="95" t="s">
        <v>3</v>
      </c>
      <c r="J187" s="95" t="s">
        <v>3</v>
      </c>
      <c r="K187" s="95" t="s">
        <v>3</v>
      </c>
      <c r="L187" s="95" t="s">
        <v>3</v>
      </c>
      <c r="M187" s="156" t="s">
        <v>3</v>
      </c>
      <c r="N187" s="9"/>
      <c r="O187" s="6"/>
      <c r="P187" s="6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</row>
    <row r="188" spans="1:100" ht="16.5" x14ac:dyDescent="0.3">
      <c r="A188" s="331" t="s">
        <v>4</v>
      </c>
      <c r="B188" s="232">
        <v>4.6199999999999998E-2</v>
      </c>
      <c r="C188" s="371">
        <f>C186*0.0462</f>
        <v>11.549999999999999</v>
      </c>
      <c r="D188" s="372">
        <f>D186*0.0462</f>
        <v>18.48</v>
      </c>
      <c r="E188" s="372">
        <f t="shared" ref="E188:M188" si="36">E186*0.0462</f>
        <v>23.099999999999998</v>
      </c>
      <c r="F188" s="372">
        <f t="shared" si="36"/>
        <v>27.72</v>
      </c>
      <c r="G188" s="372">
        <f t="shared" si="36"/>
        <v>34.65</v>
      </c>
      <c r="H188" s="372">
        <f t="shared" si="36"/>
        <v>46.199999999999996</v>
      </c>
      <c r="I188" s="372">
        <f t="shared" si="36"/>
        <v>69.3</v>
      </c>
      <c r="J188" s="372">
        <f t="shared" si="36"/>
        <v>92.399999999999991</v>
      </c>
      <c r="K188" s="372">
        <f t="shared" si="36"/>
        <v>138.6</v>
      </c>
      <c r="L188" s="372">
        <f t="shared" si="36"/>
        <v>184.79999999999998</v>
      </c>
      <c r="M188" s="373">
        <f t="shared" si="36"/>
        <v>231</v>
      </c>
      <c r="N188" s="9"/>
      <c r="O188" s="6"/>
      <c r="P188" s="6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</row>
    <row r="189" spans="1:100" ht="16.5" x14ac:dyDescent="0.3">
      <c r="A189" s="335" t="s">
        <v>5</v>
      </c>
      <c r="B189" s="233">
        <v>9</v>
      </c>
      <c r="C189" s="220">
        <v>9</v>
      </c>
      <c r="D189" s="421">
        <v>9</v>
      </c>
      <c r="E189" s="421">
        <v>9</v>
      </c>
      <c r="F189" s="421">
        <v>9</v>
      </c>
      <c r="G189" s="421">
        <v>9</v>
      </c>
      <c r="H189" s="421">
        <v>9</v>
      </c>
      <c r="I189" s="421">
        <v>9</v>
      </c>
      <c r="J189" s="421">
        <v>9</v>
      </c>
      <c r="K189" s="421">
        <v>9</v>
      </c>
      <c r="L189" s="421">
        <v>9</v>
      </c>
      <c r="M189" s="221">
        <v>9</v>
      </c>
      <c r="N189" s="9"/>
      <c r="O189" s="6"/>
      <c r="P189" s="6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</row>
    <row r="190" spans="1:100" ht="16.5" x14ac:dyDescent="0.3">
      <c r="A190" s="322" t="s">
        <v>9</v>
      </c>
      <c r="B190" s="236">
        <v>3.594E-2</v>
      </c>
      <c r="C190" s="425">
        <f t="shared" ref="C190:M190" si="37">$B190*C186</f>
        <v>8.9849999999999994</v>
      </c>
      <c r="D190" s="367">
        <f t="shared" si="37"/>
        <v>14.375999999999999</v>
      </c>
      <c r="E190" s="367">
        <f t="shared" si="37"/>
        <v>17.97</v>
      </c>
      <c r="F190" s="367">
        <f t="shared" si="37"/>
        <v>21.564</v>
      </c>
      <c r="G190" s="367">
        <f t="shared" si="37"/>
        <v>26.954999999999998</v>
      </c>
      <c r="H190" s="367">
        <f t="shared" si="37"/>
        <v>35.94</v>
      </c>
      <c r="I190" s="367">
        <f t="shared" si="37"/>
        <v>53.91</v>
      </c>
      <c r="J190" s="367">
        <f t="shared" si="37"/>
        <v>71.88</v>
      </c>
      <c r="K190" s="367">
        <f t="shared" si="37"/>
        <v>107.82</v>
      </c>
      <c r="L190" s="367">
        <f t="shared" si="37"/>
        <v>143.76</v>
      </c>
      <c r="M190" s="366">
        <f t="shared" si="37"/>
        <v>179.7</v>
      </c>
      <c r="N190" s="9"/>
      <c r="O190" s="6"/>
      <c r="P190" s="6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</row>
    <row r="191" spans="1:100" ht="16.5" x14ac:dyDescent="0.3">
      <c r="A191" s="318" t="s">
        <v>10</v>
      </c>
      <c r="B191" s="252"/>
      <c r="C191" s="362">
        <f t="shared" ref="C191:M191" si="38">SUM(C188:C190)</f>
        <v>29.534999999999997</v>
      </c>
      <c r="D191" s="363">
        <f t="shared" si="38"/>
        <v>41.856000000000002</v>
      </c>
      <c r="E191" s="363">
        <f t="shared" si="38"/>
        <v>50.069999999999993</v>
      </c>
      <c r="F191" s="363">
        <f t="shared" si="38"/>
        <v>58.283999999999999</v>
      </c>
      <c r="G191" s="363">
        <f t="shared" si="38"/>
        <v>70.60499999999999</v>
      </c>
      <c r="H191" s="363">
        <f t="shared" si="38"/>
        <v>91.139999999999986</v>
      </c>
      <c r="I191" s="363">
        <f t="shared" si="38"/>
        <v>132.20999999999998</v>
      </c>
      <c r="J191" s="363">
        <f t="shared" si="38"/>
        <v>173.27999999999997</v>
      </c>
      <c r="K191" s="363">
        <f t="shared" si="38"/>
        <v>255.42</v>
      </c>
      <c r="L191" s="363">
        <f t="shared" si="38"/>
        <v>337.55999999999995</v>
      </c>
      <c r="M191" s="314">
        <f t="shared" si="38"/>
        <v>419.7</v>
      </c>
      <c r="N191" s="9"/>
      <c r="O191" s="6"/>
      <c r="P191" s="6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</row>
    <row r="192" spans="1:100" ht="15.75" customHeight="1" x14ac:dyDescent="0.3">
      <c r="A192" s="124" t="s">
        <v>89</v>
      </c>
      <c r="B192" s="135"/>
      <c r="C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75"/>
      <c r="N192" s="7"/>
      <c r="O192" s="6"/>
      <c r="P192" s="6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</row>
    <row r="193" spans="1:100" ht="15.75" customHeight="1" x14ac:dyDescent="0.3">
      <c r="A193" s="125" t="s">
        <v>12</v>
      </c>
      <c r="B193" s="135"/>
      <c r="C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75"/>
      <c r="N193" s="7"/>
      <c r="O193" s="6"/>
      <c r="P193" s="6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</row>
    <row r="194" spans="1:100" ht="6.75" customHeight="1" x14ac:dyDescent="0.3">
      <c r="A194" s="323"/>
      <c r="B194" s="426"/>
      <c r="C194" s="427"/>
      <c r="D194" s="427"/>
      <c r="E194" s="427"/>
      <c r="F194" s="427"/>
      <c r="G194" s="427"/>
      <c r="H194" s="427"/>
      <c r="I194" s="427"/>
      <c r="J194" s="427"/>
      <c r="K194" s="427"/>
      <c r="L194" s="427"/>
      <c r="M194" s="428"/>
      <c r="N194" s="7"/>
      <c r="O194" s="6"/>
      <c r="P194" s="6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</row>
    <row r="195" spans="1:100" ht="15.75" customHeight="1" x14ac:dyDescent="0.3">
      <c r="A195" s="53"/>
      <c r="B195" s="49"/>
      <c r="C195" s="345">
        <v>250</v>
      </c>
      <c r="D195" s="89">
        <v>400</v>
      </c>
      <c r="E195" s="89">
        <v>500</v>
      </c>
      <c r="F195" s="89">
        <v>600</v>
      </c>
      <c r="G195" s="89">
        <v>750</v>
      </c>
      <c r="H195" s="89">
        <v>1000</v>
      </c>
      <c r="I195" s="89">
        <v>1500</v>
      </c>
      <c r="J195" s="89">
        <v>2000</v>
      </c>
      <c r="K195" s="89">
        <v>3000</v>
      </c>
      <c r="L195" s="89">
        <v>4000</v>
      </c>
      <c r="M195" s="420">
        <v>5000</v>
      </c>
      <c r="N195" s="9"/>
      <c r="O195" s="6"/>
      <c r="P195" s="6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</row>
    <row r="196" spans="1:100" ht="18.75" x14ac:dyDescent="0.3">
      <c r="A196" s="154" t="s">
        <v>90</v>
      </c>
      <c r="B196" s="52"/>
      <c r="C196" s="94" t="s">
        <v>3</v>
      </c>
      <c r="D196" s="95" t="s">
        <v>3</v>
      </c>
      <c r="E196" s="95" t="s">
        <v>3</v>
      </c>
      <c r="F196" s="95" t="s">
        <v>3</v>
      </c>
      <c r="G196" s="95" t="s">
        <v>3</v>
      </c>
      <c r="H196" s="95" t="s">
        <v>3</v>
      </c>
      <c r="I196" s="95" t="s">
        <v>3</v>
      </c>
      <c r="J196" s="95" t="s">
        <v>3</v>
      </c>
      <c r="K196" s="95" t="s">
        <v>3</v>
      </c>
      <c r="L196" s="95" t="s">
        <v>3</v>
      </c>
      <c r="M196" s="156" t="s">
        <v>3</v>
      </c>
      <c r="N196" s="9"/>
      <c r="O196" s="6"/>
      <c r="P196" s="6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</row>
    <row r="197" spans="1:100" ht="16.5" x14ac:dyDescent="0.3">
      <c r="A197" s="331" t="s">
        <v>4</v>
      </c>
      <c r="B197" s="274">
        <v>1.9369999999999998E-2</v>
      </c>
      <c r="C197" s="371">
        <f>0.01937*C195</f>
        <v>4.8424999999999994</v>
      </c>
      <c r="D197" s="372">
        <f>0.01937*D195</f>
        <v>7.7479999999999993</v>
      </c>
      <c r="E197" s="372">
        <f t="shared" ref="E197:M197" si="39">0.01937*E195</f>
        <v>9.6849999999999987</v>
      </c>
      <c r="F197" s="372">
        <f t="shared" si="39"/>
        <v>11.622</v>
      </c>
      <c r="G197" s="372">
        <f t="shared" si="39"/>
        <v>14.527499999999998</v>
      </c>
      <c r="H197" s="372">
        <f t="shared" si="39"/>
        <v>19.369999999999997</v>
      </c>
      <c r="I197" s="372">
        <f t="shared" si="39"/>
        <v>29.054999999999996</v>
      </c>
      <c r="J197" s="372">
        <f t="shared" si="39"/>
        <v>38.739999999999995</v>
      </c>
      <c r="K197" s="372">
        <f t="shared" si="39"/>
        <v>58.109999999999992</v>
      </c>
      <c r="L197" s="372">
        <f t="shared" si="39"/>
        <v>77.47999999999999</v>
      </c>
      <c r="M197" s="373">
        <f t="shared" si="39"/>
        <v>96.85</v>
      </c>
      <c r="N197" s="9"/>
      <c r="O197" s="6"/>
      <c r="P197" s="6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</row>
    <row r="198" spans="1:100" ht="16.5" x14ac:dyDescent="0.3">
      <c r="A198" s="335" t="s">
        <v>91</v>
      </c>
      <c r="B198" s="275">
        <v>4.0680000000000001E-2</v>
      </c>
      <c r="C198" s="220">
        <f>B198*C195</f>
        <v>10.17</v>
      </c>
      <c r="D198" s="421">
        <f>0.04068*D195</f>
        <v>16.272000000000002</v>
      </c>
      <c r="E198" s="421">
        <f t="shared" ref="E198:M198" si="40">0.04068*E195</f>
        <v>20.34</v>
      </c>
      <c r="F198" s="421">
        <f t="shared" si="40"/>
        <v>24.408000000000001</v>
      </c>
      <c r="G198" s="421">
        <f t="shared" si="40"/>
        <v>30.51</v>
      </c>
      <c r="H198" s="421">
        <f t="shared" si="40"/>
        <v>40.68</v>
      </c>
      <c r="I198" s="421">
        <f t="shared" si="40"/>
        <v>61.02</v>
      </c>
      <c r="J198" s="421">
        <f t="shared" si="40"/>
        <v>81.36</v>
      </c>
      <c r="K198" s="421">
        <f t="shared" si="40"/>
        <v>122.04</v>
      </c>
      <c r="L198" s="421">
        <f t="shared" si="40"/>
        <v>162.72</v>
      </c>
      <c r="M198" s="221">
        <f t="shared" si="40"/>
        <v>203.4</v>
      </c>
      <c r="N198" s="9"/>
      <c r="O198" s="6"/>
      <c r="P198" s="6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</row>
    <row r="199" spans="1:100" ht="16.5" x14ac:dyDescent="0.3">
      <c r="A199" s="331" t="s">
        <v>5</v>
      </c>
      <c r="B199" s="276">
        <v>12</v>
      </c>
      <c r="C199" s="371">
        <v>12</v>
      </c>
      <c r="D199" s="372">
        <v>12</v>
      </c>
      <c r="E199" s="372">
        <v>12</v>
      </c>
      <c r="F199" s="372">
        <v>12</v>
      </c>
      <c r="G199" s="372">
        <v>12</v>
      </c>
      <c r="H199" s="372">
        <v>12</v>
      </c>
      <c r="I199" s="372">
        <v>12</v>
      </c>
      <c r="J199" s="372">
        <v>12</v>
      </c>
      <c r="K199" s="372">
        <v>12</v>
      </c>
      <c r="L199" s="372">
        <v>12</v>
      </c>
      <c r="M199" s="373">
        <v>12</v>
      </c>
      <c r="N199" s="9"/>
      <c r="O199" s="6"/>
      <c r="P199" s="6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</row>
    <row r="200" spans="1:100" ht="17.25" customHeight="1" x14ac:dyDescent="0.3">
      <c r="A200" s="318" t="s">
        <v>9</v>
      </c>
      <c r="B200" s="277">
        <v>2.3944199999999999E-2</v>
      </c>
      <c r="C200" s="362">
        <f>C195*B200</f>
        <v>5.9860499999999996</v>
      </c>
      <c r="D200" s="363">
        <f>D195*B200</f>
        <v>9.5776799999999991</v>
      </c>
      <c r="E200" s="363">
        <f>E195*B200</f>
        <v>11.972099999999999</v>
      </c>
      <c r="F200" s="363">
        <f>F195*B200</f>
        <v>14.36652</v>
      </c>
      <c r="G200" s="363">
        <f>G195*B200</f>
        <v>17.95815</v>
      </c>
      <c r="H200" s="363">
        <f>H195*B200</f>
        <v>23.944199999999999</v>
      </c>
      <c r="I200" s="363">
        <f>I195*B200</f>
        <v>35.9163</v>
      </c>
      <c r="J200" s="363">
        <f>J195*B200</f>
        <v>47.888399999999997</v>
      </c>
      <c r="K200" s="363">
        <f>K195*B200</f>
        <v>71.832599999999999</v>
      </c>
      <c r="L200" s="363">
        <f>L195*B200</f>
        <v>95.776799999999994</v>
      </c>
      <c r="M200" s="314">
        <f>M195*B200</f>
        <v>119.72099999999999</v>
      </c>
      <c r="N200" s="9"/>
      <c r="O200" s="6"/>
      <c r="P200" s="6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</row>
    <row r="201" spans="1:100" ht="16.5" x14ac:dyDescent="0.3">
      <c r="A201" s="322" t="s">
        <v>10</v>
      </c>
      <c r="B201" s="278"/>
      <c r="C201" s="365">
        <f t="shared" ref="C201:M201" si="41">SUM(C197:C200)</f>
        <v>32.998550000000002</v>
      </c>
      <c r="D201" s="367">
        <f t="shared" si="41"/>
        <v>45.597680000000004</v>
      </c>
      <c r="E201" s="367">
        <f t="shared" si="41"/>
        <v>53.997099999999996</v>
      </c>
      <c r="F201" s="367">
        <f t="shared" si="41"/>
        <v>62.396520000000002</v>
      </c>
      <c r="G201" s="367">
        <f t="shared" si="41"/>
        <v>74.995649999999998</v>
      </c>
      <c r="H201" s="367">
        <f t="shared" si="41"/>
        <v>95.994199999999992</v>
      </c>
      <c r="I201" s="367">
        <f t="shared" si="41"/>
        <v>137.9913</v>
      </c>
      <c r="J201" s="367">
        <f t="shared" si="41"/>
        <v>179.98839999999998</v>
      </c>
      <c r="K201" s="367">
        <f t="shared" si="41"/>
        <v>263.98259999999999</v>
      </c>
      <c r="L201" s="367">
        <f t="shared" si="41"/>
        <v>347.97679999999997</v>
      </c>
      <c r="M201" s="366">
        <f t="shared" si="41"/>
        <v>431.971</v>
      </c>
      <c r="N201" s="7"/>
      <c r="O201" s="6"/>
      <c r="P201" s="6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</row>
    <row r="202" spans="1:100" ht="15.75" customHeight="1" x14ac:dyDescent="0.3">
      <c r="A202" s="124" t="s">
        <v>92</v>
      </c>
      <c r="B202" s="135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78"/>
      <c r="N202" s="7"/>
      <c r="O202" s="6"/>
      <c r="P202" s="6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</row>
    <row r="203" spans="1:100" ht="15.75" customHeight="1" thickBot="1" x14ac:dyDescent="0.35">
      <c r="A203" s="121" t="s">
        <v>12</v>
      </c>
      <c r="B203" s="137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2"/>
      <c r="N203" s="7"/>
      <c r="O203" s="6"/>
      <c r="P203" s="6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</row>
    <row r="204" spans="1:100" ht="6.75" customHeight="1" x14ac:dyDescent="0.3">
      <c r="A204" s="73"/>
      <c r="B204" s="81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5"/>
      <c r="N204" s="7"/>
      <c r="O204" s="6"/>
      <c r="P204" s="6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</row>
    <row r="205" spans="1:100" ht="15.75" customHeight="1" x14ac:dyDescent="0.3">
      <c r="A205" s="53"/>
      <c r="B205" s="49"/>
      <c r="C205" s="93">
        <v>250</v>
      </c>
      <c r="D205" s="89">
        <v>400</v>
      </c>
      <c r="E205" s="89">
        <v>500</v>
      </c>
      <c r="F205" s="89">
        <v>600</v>
      </c>
      <c r="G205" s="89">
        <v>750</v>
      </c>
      <c r="H205" s="89">
        <v>1000</v>
      </c>
      <c r="I205" s="89">
        <v>1500</v>
      </c>
      <c r="J205" s="89">
        <v>2000</v>
      </c>
      <c r="K205" s="89">
        <v>3000</v>
      </c>
      <c r="L205" s="89">
        <v>4000</v>
      </c>
      <c r="M205" s="420">
        <v>5000</v>
      </c>
      <c r="N205" s="9"/>
      <c r="O205" s="6"/>
      <c r="P205" s="6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</row>
    <row r="206" spans="1:100" ht="18.75" x14ac:dyDescent="0.3">
      <c r="A206" s="119" t="s">
        <v>93</v>
      </c>
      <c r="B206" s="51"/>
      <c r="C206" s="94" t="s">
        <v>3</v>
      </c>
      <c r="D206" s="95" t="s">
        <v>3</v>
      </c>
      <c r="E206" s="95" t="s">
        <v>3</v>
      </c>
      <c r="F206" s="95" t="s">
        <v>3</v>
      </c>
      <c r="G206" s="95" t="s">
        <v>3</v>
      </c>
      <c r="H206" s="95" t="s">
        <v>3</v>
      </c>
      <c r="I206" s="95" t="s">
        <v>3</v>
      </c>
      <c r="J206" s="95" t="s">
        <v>3</v>
      </c>
      <c r="K206" s="95" t="s">
        <v>3</v>
      </c>
      <c r="L206" s="95" t="s">
        <v>3</v>
      </c>
      <c r="M206" s="156" t="s">
        <v>3</v>
      </c>
      <c r="N206" s="9"/>
      <c r="O206" s="6"/>
      <c r="P206" s="6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</row>
    <row r="207" spans="1:100" ht="16.5" x14ac:dyDescent="0.3">
      <c r="A207" s="331" t="s">
        <v>4</v>
      </c>
      <c r="B207" s="241">
        <v>1.7860000000000001E-2</v>
      </c>
      <c r="C207" s="429">
        <f>0.01786*C205</f>
        <v>4.4649999999999999</v>
      </c>
      <c r="D207" s="430">
        <f>0.01786*D205</f>
        <v>7.1440000000000001</v>
      </c>
      <c r="E207" s="430">
        <f t="shared" ref="E207:M207" si="42">0.01786*E205</f>
        <v>8.93</v>
      </c>
      <c r="F207" s="430">
        <f t="shared" si="42"/>
        <v>10.716000000000001</v>
      </c>
      <c r="G207" s="431">
        <f>0.01786*G205</f>
        <v>13.395000000000001</v>
      </c>
      <c r="H207" s="430">
        <f t="shared" si="42"/>
        <v>17.86</v>
      </c>
      <c r="I207" s="430">
        <f t="shared" si="42"/>
        <v>26.790000000000003</v>
      </c>
      <c r="J207" s="430">
        <f t="shared" si="42"/>
        <v>35.72</v>
      </c>
      <c r="K207" s="430">
        <f t="shared" si="42"/>
        <v>53.580000000000005</v>
      </c>
      <c r="L207" s="430">
        <f t="shared" si="42"/>
        <v>71.44</v>
      </c>
      <c r="M207" s="432">
        <f t="shared" si="42"/>
        <v>89.300000000000011</v>
      </c>
      <c r="N207" s="9"/>
      <c r="O207" s="6"/>
      <c r="P207" s="6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</row>
    <row r="208" spans="1:100" ht="16.5" x14ac:dyDescent="0.3">
      <c r="A208" s="335" t="s">
        <v>91</v>
      </c>
      <c r="B208" s="275">
        <v>3.8280000000000002E-2</v>
      </c>
      <c r="C208" s="220">
        <f>0.03828*C205</f>
        <v>9.57</v>
      </c>
      <c r="D208" s="421">
        <f>0.03828*D205</f>
        <v>15.312000000000001</v>
      </c>
      <c r="E208" s="421">
        <f t="shared" ref="E208:M208" si="43">0.03828*E205</f>
        <v>19.14</v>
      </c>
      <c r="F208" s="421">
        <f t="shared" si="43"/>
        <v>22.968</v>
      </c>
      <c r="G208" s="433">
        <f t="shared" si="43"/>
        <v>28.71</v>
      </c>
      <c r="H208" s="421">
        <f t="shared" si="43"/>
        <v>38.28</v>
      </c>
      <c r="I208" s="421">
        <f t="shared" si="43"/>
        <v>57.42</v>
      </c>
      <c r="J208" s="421">
        <f t="shared" si="43"/>
        <v>76.56</v>
      </c>
      <c r="K208" s="421">
        <f t="shared" si="43"/>
        <v>114.84</v>
      </c>
      <c r="L208" s="421">
        <f t="shared" si="43"/>
        <v>153.12</v>
      </c>
      <c r="M208" s="221">
        <f t="shared" si="43"/>
        <v>191.4</v>
      </c>
      <c r="N208" s="14"/>
      <c r="O208" s="14"/>
      <c r="P208" s="15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</row>
    <row r="209" spans="1:100" ht="16.5" x14ac:dyDescent="0.3">
      <c r="A209" s="322" t="s">
        <v>5</v>
      </c>
      <c r="B209" s="253">
        <v>12</v>
      </c>
      <c r="C209" s="434">
        <v>12</v>
      </c>
      <c r="D209" s="435">
        <v>12</v>
      </c>
      <c r="E209" s="435">
        <v>12</v>
      </c>
      <c r="F209" s="435">
        <v>12</v>
      </c>
      <c r="G209" s="436">
        <v>12</v>
      </c>
      <c r="H209" s="435">
        <v>12</v>
      </c>
      <c r="I209" s="435">
        <v>12</v>
      </c>
      <c r="J209" s="435">
        <v>12</v>
      </c>
      <c r="K209" s="435">
        <v>12</v>
      </c>
      <c r="L209" s="435">
        <v>12</v>
      </c>
      <c r="M209" s="437">
        <v>12</v>
      </c>
      <c r="N209" s="14"/>
      <c r="O209" s="14"/>
      <c r="P209" s="15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</row>
    <row r="210" spans="1:100" ht="16.5" x14ac:dyDescent="0.3">
      <c r="A210" s="318" t="s">
        <v>9</v>
      </c>
      <c r="B210" s="277">
        <f>B200</f>
        <v>2.3944199999999999E-2</v>
      </c>
      <c r="C210" s="438">
        <f>C205*B210</f>
        <v>5.9860499999999996</v>
      </c>
      <c r="D210" s="439">
        <f>D205*B210</f>
        <v>9.5776799999999991</v>
      </c>
      <c r="E210" s="439">
        <f>E205*B210</f>
        <v>11.972099999999999</v>
      </c>
      <c r="F210" s="439">
        <f>F205*B210</f>
        <v>14.36652</v>
      </c>
      <c r="G210" s="440">
        <f>G205*B210</f>
        <v>17.95815</v>
      </c>
      <c r="H210" s="439">
        <f>H205*B210</f>
        <v>23.944199999999999</v>
      </c>
      <c r="I210" s="439">
        <f>I205*B210</f>
        <v>35.9163</v>
      </c>
      <c r="J210" s="439">
        <f>J205*B210</f>
        <v>47.888399999999997</v>
      </c>
      <c r="K210" s="439">
        <f>K205*B210</f>
        <v>71.832599999999999</v>
      </c>
      <c r="L210" s="439">
        <f>L205*B210</f>
        <v>95.776799999999994</v>
      </c>
      <c r="M210" s="441">
        <f>M205*B210</f>
        <v>119.72099999999999</v>
      </c>
      <c r="N210" s="14"/>
      <c r="O210" s="14"/>
      <c r="P210" s="15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</row>
    <row r="211" spans="1:100" ht="16.5" x14ac:dyDescent="0.3">
      <c r="A211" s="322" t="s">
        <v>10</v>
      </c>
      <c r="B211" s="278"/>
      <c r="C211" s="442">
        <f t="shared" ref="C211:M211" si="44">SUM(C207:C210)</f>
        <v>32.021050000000002</v>
      </c>
      <c r="D211" s="443">
        <f t="shared" si="44"/>
        <v>44.033680000000004</v>
      </c>
      <c r="E211" s="443">
        <f t="shared" si="44"/>
        <v>52.042099999999998</v>
      </c>
      <c r="F211" s="443">
        <f t="shared" si="44"/>
        <v>60.050519999999999</v>
      </c>
      <c r="G211" s="444">
        <f t="shared" si="44"/>
        <v>72.063150000000007</v>
      </c>
      <c r="H211" s="443">
        <f t="shared" si="44"/>
        <v>92.084199999999996</v>
      </c>
      <c r="I211" s="443">
        <f t="shared" si="44"/>
        <v>132.12630000000001</v>
      </c>
      <c r="J211" s="443">
        <f t="shared" si="44"/>
        <v>172.16839999999999</v>
      </c>
      <c r="K211" s="443">
        <f t="shared" si="44"/>
        <v>252.25260000000003</v>
      </c>
      <c r="L211" s="443">
        <f t="shared" si="44"/>
        <v>332.33679999999998</v>
      </c>
      <c r="M211" s="445">
        <f t="shared" si="44"/>
        <v>412.42100000000005</v>
      </c>
      <c r="N211" s="9"/>
      <c r="O211" s="6"/>
      <c r="P211" s="6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</row>
    <row r="212" spans="1:100" ht="15.75" customHeight="1" x14ac:dyDescent="0.3">
      <c r="A212" s="124" t="s">
        <v>94</v>
      </c>
      <c r="B212" s="135"/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75"/>
      <c r="N212" s="7"/>
      <c r="O212" s="6"/>
      <c r="P212" s="6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</row>
    <row r="213" spans="1:100" ht="15.75" customHeight="1" thickBot="1" x14ac:dyDescent="0.35">
      <c r="A213" s="121" t="s">
        <v>12</v>
      </c>
      <c r="B213" s="137"/>
      <c r="C213" s="138"/>
      <c r="D213" s="138"/>
      <c r="E213" s="138"/>
      <c r="F213" s="138"/>
      <c r="G213" s="138"/>
      <c r="H213" s="138"/>
      <c r="I213" s="138"/>
      <c r="J213" s="138"/>
      <c r="K213" s="138"/>
      <c r="L213" s="138"/>
      <c r="M213" s="139"/>
      <c r="N213" s="7"/>
      <c r="O213" s="6"/>
      <c r="P213" s="6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</row>
    <row r="214" spans="1:100" ht="6.75" customHeight="1" x14ac:dyDescent="0.3">
      <c r="A214" s="73"/>
      <c r="B214" s="81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3"/>
      <c r="N214" s="7"/>
      <c r="O214" s="6"/>
      <c r="P214" s="6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</row>
    <row r="215" spans="1:100" ht="16.5" x14ac:dyDescent="0.3">
      <c r="A215" s="67"/>
      <c r="B215" s="49"/>
      <c r="C215" s="345">
        <v>250</v>
      </c>
      <c r="D215" s="89">
        <v>400</v>
      </c>
      <c r="E215" s="89">
        <v>500</v>
      </c>
      <c r="F215" s="89">
        <v>600</v>
      </c>
      <c r="G215" s="89">
        <v>750</v>
      </c>
      <c r="H215" s="89">
        <v>1000</v>
      </c>
      <c r="I215" s="89">
        <v>1500</v>
      </c>
      <c r="J215" s="89">
        <v>2000</v>
      </c>
      <c r="K215" s="89">
        <v>3000</v>
      </c>
      <c r="L215" s="89">
        <v>4000</v>
      </c>
      <c r="M215" s="309">
        <v>5000</v>
      </c>
      <c r="N215" s="9"/>
      <c r="O215" s="6"/>
      <c r="P215" s="6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</row>
    <row r="216" spans="1:100" ht="18.75" x14ac:dyDescent="0.3">
      <c r="A216" s="119" t="s">
        <v>95</v>
      </c>
      <c r="B216" s="50"/>
      <c r="C216" s="94" t="s">
        <v>3</v>
      </c>
      <c r="D216" s="95" t="s">
        <v>3</v>
      </c>
      <c r="E216" s="95" t="s">
        <v>3</v>
      </c>
      <c r="F216" s="95" t="s">
        <v>3</v>
      </c>
      <c r="G216" s="95" t="s">
        <v>3</v>
      </c>
      <c r="H216" s="95" t="s">
        <v>3</v>
      </c>
      <c r="I216" s="95" t="s">
        <v>3</v>
      </c>
      <c r="J216" s="95" t="s">
        <v>3</v>
      </c>
      <c r="K216" s="95" t="s">
        <v>3</v>
      </c>
      <c r="L216" s="95" t="s">
        <v>3</v>
      </c>
      <c r="M216" s="156" t="s">
        <v>3</v>
      </c>
      <c r="N216" s="9"/>
      <c r="O216" s="6"/>
      <c r="P216" s="6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</row>
    <row r="217" spans="1:100" ht="16.5" x14ac:dyDescent="0.3">
      <c r="A217" s="331" t="s">
        <v>4</v>
      </c>
      <c r="B217" s="232" t="s">
        <v>17</v>
      </c>
      <c r="C217" s="371">
        <f>C215*0.0496</f>
        <v>12.4</v>
      </c>
      <c r="D217" s="446">
        <f>D215*0.0496</f>
        <v>19.84</v>
      </c>
      <c r="E217" s="446">
        <f>E215*0.0496</f>
        <v>24.8</v>
      </c>
      <c r="F217" s="446">
        <f>24.8+((F215-500)*0.0431)</f>
        <v>29.11</v>
      </c>
      <c r="G217" s="446">
        <f t="shared" ref="G217:M217" si="45">24.8+((G215-500)*0.0431)</f>
        <v>35.575000000000003</v>
      </c>
      <c r="H217" s="446">
        <f t="shared" si="45"/>
        <v>46.35</v>
      </c>
      <c r="I217" s="446">
        <f t="shared" si="45"/>
        <v>67.900000000000006</v>
      </c>
      <c r="J217" s="446">
        <f t="shared" si="45"/>
        <v>89.45</v>
      </c>
      <c r="K217" s="446">
        <f t="shared" si="45"/>
        <v>132.55000000000001</v>
      </c>
      <c r="L217" s="446">
        <f t="shared" si="45"/>
        <v>175.65</v>
      </c>
      <c r="M217" s="310">
        <f t="shared" si="45"/>
        <v>218.75</v>
      </c>
      <c r="N217" s="7"/>
      <c r="O217" s="6"/>
      <c r="P217" s="6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</row>
    <row r="218" spans="1:100" ht="16.5" x14ac:dyDescent="0.3">
      <c r="A218" s="335" t="s">
        <v>96</v>
      </c>
      <c r="B218" s="233">
        <v>5.49</v>
      </c>
      <c r="C218" s="220">
        <v>5.49</v>
      </c>
      <c r="D218" s="421">
        <v>5.49</v>
      </c>
      <c r="E218" s="421">
        <v>5.49</v>
      </c>
      <c r="F218" s="421">
        <v>5.49</v>
      </c>
      <c r="G218" s="421">
        <v>5.49</v>
      </c>
      <c r="H218" s="421">
        <v>5.49</v>
      </c>
      <c r="I218" s="421">
        <v>5.49</v>
      </c>
      <c r="J218" s="421">
        <v>5.49</v>
      </c>
      <c r="K218" s="421">
        <v>5.49</v>
      </c>
      <c r="L218" s="421">
        <v>5.49</v>
      </c>
      <c r="M218" s="221">
        <v>5.49</v>
      </c>
      <c r="N218" s="7"/>
      <c r="O218" s="6"/>
      <c r="P218" s="6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</row>
    <row r="219" spans="1:100" ht="16.5" x14ac:dyDescent="0.3">
      <c r="A219" s="322" t="s">
        <v>6</v>
      </c>
      <c r="B219" s="253"/>
      <c r="C219" s="205">
        <f>SUM(C217:C218)</f>
        <v>17.89</v>
      </c>
      <c r="D219" s="447">
        <f t="shared" ref="D219:M219" si="46">SUM(D217:D218)</f>
        <v>25.33</v>
      </c>
      <c r="E219" s="447">
        <f t="shared" si="46"/>
        <v>30.29</v>
      </c>
      <c r="F219" s="447">
        <f t="shared" si="46"/>
        <v>34.6</v>
      </c>
      <c r="G219" s="447">
        <f t="shared" si="46"/>
        <v>41.065000000000005</v>
      </c>
      <c r="H219" s="447">
        <f t="shared" si="46"/>
        <v>51.84</v>
      </c>
      <c r="I219" s="447">
        <f t="shared" si="46"/>
        <v>73.39</v>
      </c>
      <c r="J219" s="447">
        <f t="shared" si="46"/>
        <v>94.94</v>
      </c>
      <c r="K219" s="447">
        <f t="shared" si="46"/>
        <v>138.04000000000002</v>
      </c>
      <c r="L219" s="447">
        <f t="shared" si="46"/>
        <v>181.14000000000001</v>
      </c>
      <c r="M219" s="311">
        <f t="shared" si="46"/>
        <v>224.24</v>
      </c>
      <c r="N219" s="7"/>
      <c r="O219" s="6"/>
      <c r="P219" s="6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</row>
    <row r="220" spans="1:100" ht="16.5" x14ac:dyDescent="0.3">
      <c r="A220" s="448" t="s">
        <v>97</v>
      </c>
      <c r="B220" s="279">
        <v>0.29899900000000001</v>
      </c>
      <c r="C220" s="206">
        <f>C219*B220</f>
        <v>5.3490921100000008</v>
      </c>
      <c r="D220" s="449">
        <f>D219*B220</f>
        <v>7.5736446700000002</v>
      </c>
      <c r="E220" s="449">
        <f>E219*B220</f>
        <v>9.0566797100000009</v>
      </c>
      <c r="F220" s="449">
        <f>F219*B220</f>
        <v>10.3453654</v>
      </c>
      <c r="G220" s="449">
        <f>G219*B220</f>
        <v>12.278393935000002</v>
      </c>
      <c r="H220" s="449">
        <f>H219*B220</f>
        <v>15.500108160000002</v>
      </c>
      <c r="I220" s="449">
        <f>I219*B220</f>
        <v>21.943536610000002</v>
      </c>
      <c r="J220" s="449">
        <f>J219*B220</f>
        <v>28.386965060000001</v>
      </c>
      <c r="K220" s="449">
        <f>K219*B220</f>
        <v>41.273821960000006</v>
      </c>
      <c r="L220" s="449">
        <f>L219*B220</f>
        <v>54.160678860000004</v>
      </c>
      <c r="M220" s="312">
        <f>M219*B220</f>
        <v>67.047535760000002</v>
      </c>
      <c r="N220" s="7"/>
      <c r="O220" s="6"/>
      <c r="P220" s="6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</row>
    <row r="221" spans="1:100" ht="16.5" x14ac:dyDescent="0.3">
      <c r="A221" s="322" t="s">
        <v>98</v>
      </c>
      <c r="B221" s="280">
        <v>-7.0041999999999993E-2</v>
      </c>
      <c r="C221" s="207">
        <f>C219*B221</f>
        <v>-1.2530513799999998</v>
      </c>
      <c r="D221" s="450">
        <f>D219*B221</f>
        <v>-1.7741638599999998</v>
      </c>
      <c r="E221" s="450">
        <f>E219*B221</f>
        <v>-2.1215721799999998</v>
      </c>
      <c r="F221" s="450">
        <f>F219*B221</f>
        <v>-2.4234532</v>
      </c>
      <c r="G221" s="450">
        <f>G219*B221</f>
        <v>-2.87627473</v>
      </c>
      <c r="H221" s="450">
        <f>H219*B221</f>
        <v>-3.6309772799999998</v>
      </c>
      <c r="I221" s="450">
        <f>I219*B221</f>
        <v>-5.1403823799999993</v>
      </c>
      <c r="J221" s="450">
        <f>J219*B221</f>
        <v>-6.6497874799999988</v>
      </c>
      <c r="K221" s="450">
        <f>K219*B221</f>
        <v>-9.6685976800000013</v>
      </c>
      <c r="L221" s="450">
        <f>L219*B221</f>
        <v>-12.68740788</v>
      </c>
      <c r="M221" s="313">
        <f>M219*B221</f>
        <v>-15.706218079999999</v>
      </c>
      <c r="N221" s="7"/>
      <c r="O221" s="6"/>
      <c r="P221" s="6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</row>
    <row r="222" spans="1:100" ht="16.5" x14ac:dyDescent="0.3">
      <c r="A222" s="318" t="s">
        <v>99</v>
      </c>
      <c r="B222" s="252">
        <v>5.4600000000000004E-4</v>
      </c>
      <c r="C222" s="362">
        <f>C215*B222</f>
        <v>0.13650000000000001</v>
      </c>
      <c r="D222" s="363">
        <f>D215*B222</f>
        <v>0.21840000000000001</v>
      </c>
      <c r="E222" s="363">
        <f>E215*B222</f>
        <v>0.27300000000000002</v>
      </c>
      <c r="F222" s="363">
        <f>F215*B222</f>
        <v>0.3276</v>
      </c>
      <c r="G222" s="363">
        <f>G215*B222</f>
        <v>0.40950000000000003</v>
      </c>
      <c r="H222" s="363">
        <f>H215*B222</f>
        <v>0.54600000000000004</v>
      </c>
      <c r="I222" s="363">
        <f>I215*B222</f>
        <v>0.81900000000000006</v>
      </c>
      <c r="J222" s="363">
        <f>J215*B222</f>
        <v>1.0920000000000001</v>
      </c>
      <c r="K222" s="363">
        <f>K215*B222</f>
        <v>1.6380000000000001</v>
      </c>
      <c r="L222" s="363">
        <f>L215*B222</f>
        <v>2.1840000000000002</v>
      </c>
      <c r="M222" s="314">
        <f>M215*B222</f>
        <v>2.7300000000000004</v>
      </c>
      <c r="N222" s="7"/>
      <c r="O222" s="6"/>
      <c r="P222" s="6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</row>
    <row r="223" spans="1:100" ht="16.5" x14ac:dyDescent="0.3">
      <c r="A223" s="322" t="s">
        <v>57</v>
      </c>
      <c r="B223" s="238">
        <v>3.9300000000000001E-4</v>
      </c>
      <c r="C223" s="365">
        <f>B223*C215</f>
        <v>9.8250000000000004E-2</v>
      </c>
      <c r="D223" s="367">
        <f>B223*D215</f>
        <v>0.15720000000000001</v>
      </c>
      <c r="E223" s="367">
        <f>B223*E215</f>
        <v>0.19650000000000001</v>
      </c>
      <c r="F223" s="367">
        <f>B223*F215</f>
        <v>0.23580000000000001</v>
      </c>
      <c r="G223" s="367">
        <f>B223*G215</f>
        <v>0.29475000000000001</v>
      </c>
      <c r="H223" s="367">
        <f>B223*H215</f>
        <v>0.39300000000000002</v>
      </c>
      <c r="I223" s="367">
        <f>B223*I215</f>
        <v>0.58950000000000002</v>
      </c>
      <c r="J223" s="367">
        <f>B223*J215</f>
        <v>0.78600000000000003</v>
      </c>
      <c r="K223" s="367">
        <f>B223*K215</f>
        <v>1.179</v>
      </c>
      <c r="L223" s="367">
        <f>B223*L215</f>
        <v>1.5720000000000001</v>
      </c>
      <c r="M223" s="366">
        <f>B223*M215</f>
        <v>1.9650000000000001</v>
      </c>
      <c r="N223" s="7"/>
      <c r="O223" s="6"/>
      <c r="P223" s="6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</row>
    <row r="224" spans="1:100" ht="16.5" x14ac:dyDescent="0.3">
      <c r="A224" s="318" t="s">
        <v>100</v>
      </c>
      <c r="B224" s="208">
        <v>0</v>
      </c>
      <c r="C224" s="209">
        <f>C215*B224</f>
        <v>0</v>
      </c>
      <c r="D224" s="210">
        <f>D215*B224</f>
        <v>0</v>
      </c>
      <c r="E224" s="210">
        <f>E215*B224</f>
        <v>0</v>
      </c>
      <c r="F224" s="210">
        <f>F215*B224</f>
        <v>0</v>
      </c>
      <c r="G224" s="210">
        <f>G215*B224</f>
        <v>0</v>
      </c>
      <c r="H224" s="210">
        <f>H215*B224</f>
        <v>0</v>
      </c>
      <c r="I224" s="210">
        <f>I215*B224</f>
        <v>0</v>
      </c>
      <c r="J224" s="210">
        <f>J215*B224</f>
        <v>0</v>
      </c>
      <c r="K224" s="210">
        <f>K215*B224</f>
        <v>0</v>
      </c>
      <c r="L224" s="210">
        <f>L215*B224</f>
        <v>0</v>
      </c>
      <c r="M224" s="451">
        <f>M215*B224</f>
        <v>0</v>
      </c>
      <c r="N224" s="7"/>
      <c r="O224" s="6"/>
      <c r="P224" s="6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</row>
    <row r="225" spans="1:100" ht="16.5" x14ac:dyDescent="0.3">
      <c r="A225" s="322" t="s">
        <v>24</v>
      </c>
      <c r="B225" s="159">
        <v>3.3522000000000003E-2</v>
      </c>
      <c r="C225" s="160">
        <f>C215*$B225</f>
        <v>8.3805000000000014</v>
      </c>
      <c r="D225" s="102">
        <f>D215*B225</f>
        <v>13.408800000000001</v>
      </c>
      <c r="E225" s="102">
        <f>E215*B225</f>
        <v>16.761000000000003</v>
      </c>
      <c r="F225" s="102">
        <f>F215*B225</f>
        <v>20.113200000000003</v>
      </c>
      <c r="G225" s="102">
        <f>G215*B225</f>
        <v>25.141500000000001</v>
      </c>
      <c r="H225" s="102">
        <f>H215*B225</f>
        <v>33.522000000000006</v>
      </c>
      <c r="I225" s="102">
        <f>I215*B225</f>
        <v>50.283000000000001</v>
      </c>
      <c r="J225" s="102">
        <f>J215*B225</f>
        <v>67.044000000000011</v>
      </c>
      <c r="K225" s="102">
        <f>K215*B225</f>
        <v>100.566</v>
      </c>
      <c r="L225" s="102">
        <f>L215*B225</f>
        <v>134.08800000000002</v>
      </c>
      <c r="M225" s="452">
        <f>M215*B225</f>
        <v>167.61</v>
      </c>
      <c r="N225" s="7"/>
      <c r="O225" s="6"/>
      <c r="P225" s="6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</row>
    <row r="226" spans="1:100" ht="16.5" x14ac:dyDescent="0.3">
      <c r="A226" s="318" t="s">
        <v>8</v>
      </c>
      <c r="B226" s="268">
        <v>5.44E-4</v>
      </c>
      <c r="C226" s="453">
        <f>C215*B226</f>
        <v>0.13600000000000001</v>
      </c>
      <c r="D226" s="454">
        <f>D215*B226</f>
        <v>0.21759999999999999</v>
      </c>
      <c r="E226" s="454">
        <f>E215*B226</f>
        <v>0.27200000000000002</v>
      </c>
      <c r="F226" s="454">
        <f>F215*B226</f>
        <v>0.32640000000000002</v>
      </c>
      <c r="G226" s="454">
        <f>G215*B226</f>
        <v>0.40799999999999997</v>
      </c>
      <c r="H226" s="454">
        <f>H215*B226</f>
        <v>0.54400000000000004</v>
      </c>
      <c r="I226" s="454">
        <f>I215*B226</f>
        <v>0.81599999999999995</v>
      </c>
      <c r="J226" s="454">
        <f>J215*B226</f>
        <v>1.0880000000000001</v>
      </c>
      <c r="K226" s="454">
        <f>K215*B226</f>
        <v>1.6319999999999999</v>
      </c>
      <c r="L226" s="454">
        <f>L215*B226</f>
        <v>2.1760000000000002</v>
      </c>
      <c r="M226" s="455">
        <f>M215*B226</f>
        <v>2.72</v>
      </c>
      <c r="N226" s="7"/>
      <c r="O226" s="6"/>
      <c r="P226" s="6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</row>
    <row r="227" spans="1:100" ht="16.5" x14ac:dyDescent="0.3">
      <c r="A227" s="322" t="s">
        <v>10</v>
      </c>
      <c r="B227" s="238"/>
      <c r="C227" s="205">
        <f t="shared" ref="C227:M227" si="47">SUM(C219:C226)</f>
        <v>30.737290730000005</v>
      </c>
      <c r="D227" s="447">
        <f t="shared" si="47"/>
        <v>45.131480809999992</v>
      </c>
      <c r="E227" s="447">
        <f t="shared" si="47"/>
        <v>54.727607530000007</v>
      </c>
      <c r="F227" s="447">
        <f t="shared" si="47"/>
        <v>63.524912199999996</v>
      </c>
      <c r="G227" s="447">
        <f t="shared" si="47"/>
        <v>76.720869205000014</v>
      </c>
      <c r="H227" s="447">
        <f>SUM(H219:H226)</f>
        <v>98.714130880000013</v>
      </c>
      <c r="I227" s="447">
        <f>SUM(I219:I226)</f>
        <v>142.70065423000003</v>
      </c>
      <c r="J227" s="447">
        <f t="shared" si="47"/>
        <v>186.68717758</v>
      </c>
      <c r="K227" s="447">
        <f t="shared" si="47"/>
        <v>274.66022428000002</v>
      </c>
      <c r="L227" s="447">
        <f t="shared" si="47"/>
        <v>362.63327098000002</v>
      </c>
      <c r="M227" s="311">
        <f t="shared" si="47"/>
        <v>450.60631768000007</v>
      </c>
      <c r="N227" s="7"/>
      <c r="O227" s="6"/>
      <c r="P227" s="6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</row>
    <row r="228" spans="1:100" ht="15.75" customHeight="1" x14ac:dyDescent="0.3">
      <c r="A228" s="125" t="s">
        <v>101</v>
      </c>
      <c r="B228" s="129"/>
      <c r="C228" s="130"/>
      <c r="D228" s="130"/>
      <c r="E228" s="130"/>
      <c r="F228" s="130"/>
      <c r="G228" s="130"/>
      <c r="H228" s="130"/>
      <c r="I228" s="130"/>
      <c r="J228" s="130"/>
      <c r="K228" s="130"/>
      <c r="L228" s="130"/>
      <c r="M228" s="230"/>
      <c r="N228" s="7"/>
      <c r="O228" s="6"/>
      <c r="P228" s="6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</row>
    <row r="229" spans="1:100" ht="15.75" customHeight="1" x14ac:dyDescent="0.3">
      <c r="A229" s="125" t="s">
        <v>102</v>
      </c>
      <c r="B229" s="129"/>
      <c r="C229" s="130"/>
      <c r="D229" s="130"/>
      <c r="E229" s="130"/>
      <c r="F229" s="130"/>
      <c r="G229" s="130"/>
      <c r="H229" s="130"/>
      <c r="I229" s="130"/>
      <c r="J229" s="130"/>
      <c r="K229" s="130"/>
      <c r="L229" s="130"/>
      <c r="M229" s="162"/>
      <c r="N229" s="7"/>
      <c r="O229" s="6"/>
      <c r="P229" s="6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</row>
    <row r="230" spans="1:100" ht="15.75" customHeight="1" x14ac:dyDescent="0.3">
      <c r="A230" s="185" t="s">
        <v>27</v>
      </c>
      <c r="B230" s="187"/>
      <c r="C230" s="188"/>
      <c r="D230" s="188"/>
      <c r="E230" s="188"/>
      <c r="F230" s="188"/>
      <c r="G230" s="188"/>
      <c r="H230" s="188"/>
      <c r="I230" s="188"/>
      <c r="J230" s="188"/>
      <c r="K230" s="188"/>
      <c r="L230" s="188"/>
      <c r="M230" s="189"/>
      <c r="N230" s="7"/>
      <c r="O230" s="6"/>
      <c r="P230" s="6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</row>
    <row r="231" spans="1:100" ht="6.75" customHeight="1" x14ac:dyDescent="0.3">
      <c r="A231" s="323"/>
      <c r="B231" s="426"/>
      <c r="C231" s="427"/>
      <c r="D231" s="427"/>
      <c r="E231" s="427"/>
      <c r="F231" s="427"/>
      <c r="G231" s="427"/>
      <c r="H231" s="427"/>
      <c r="I231" s="427"/>
      <c r="J231" s="427"/>
      <c r="K231" s="427"/>
      <c r="L231" s="427"/>
      <c r="M231" s="428"/>
      <c r="N231" s="7"/>
      <c r="O231" s="6"/>
      <c r="P231" s="6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</row>
    <row r="232" spans="1:100" ht="15.75" customHeight="1" x14ac:dyDescent="0.3">
      <c r="A232" s="326"/>
      <c r="B232" s="222"/>
      <c r="C232" s="345">
        <v>250</v>
      </c>
      <c r="D232" s="223">
        <v>400</v>
      </c>
      <c r="E232" s="223">
        <v>500</v>
      </c>
      <c r="F232" s="223">
        <v>600</v>
      </c>
      <c r="G232" s="223">
        <v>750</v>
      </c>
      <c r="H232" s="223">
        <v>1000</v>
      </c>
      <c r="I232" s="223">
        <v>1500</v>
      </c>
      <c r="J232" s="223">
        <v>2000</v>
      </c>
      <c r="K232" s="223">
        <v>3000</v>
      </c>
      <c r="L232" s="223">
        <v>4000</v>
      </c>
      <c r="M232" s="420">
        <v>5000</v>
      </c>
      <c r="N232" s="7"/>
      <c r="O232" s="6"/>
      <c r="P232" s="6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</row>
    <row r="233" spans="1:100" ht="18.75" x14ac:dyDescent="0.3">
      <c r="A233" s="119" t="s">
        <v>103</v>
      </c>
      <c r="B233" s="55"/>
      <c r="C233" s="94" t="s">
        <v>3</v>
      </c>
      <c r="D233" s="95" t="s">
        <v>3</v>
      </c>
      <c r="E233" s="95" t="s">
        <v>3</v>
      </c>
      <c r="F233" s="95" t="s">
        <v>3</v>
      </c>
      <c r="G233" s="95" t="s">
        <v>3</v>
      </c>
      <c r="H233" s="95" t="s">
        <v>3</v>
      </c>
      <c r="I233" s="95" t="s">
        <v>3</v>
      </c>
      <c r="J233" s="95" t="s">
        <v>3</v>
      </c>
      <c r="K233" s="95" t="s">
        <v>3</v>
      </c>
      <c r="L233" s="95" t="s">
        <v>3</v>
      </c>
      <c r="M233" s="156" t="s">
        <v>3</v>
      </c>
      <c r="N233" s="9"/>
      <c r="O233" s="6"/>
      <c r="P233" s="6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</row>
    <row r="234" spans="1:100" ht="16.5" x14ac:dyDescent="0.3">
      <c r="A234" s="331" t="s">
        <v>4</v>
      </c>
      <c r="B234" s="183" t="s">
        <v>17</v>
      </c>
      <c r="C234" s="211">
        <f t="shared" ref="C234:H234" si="48">C232*0.05212</f>
        <v>13.03</v>
      </c>
      <c r="D234" s="184">
        <f t="shared" si="48"/>
        <v>20.847999999999999</v>
      </c>
      <c r="E234" s="184">
        <f t="shared" si="48"/>
        <v>26.06</v>
      </c>
      <c r="F234" s="184">
        <f t="shared" si="48"/>
        <v>31.271999999999998</v>
      </c>
      <c r="G234" s="184">
        <f t="shared" si="48"/>
        <v>39.089999999999996</v>
      </c>
      <c r="H234" s="184">
        <f t="shared" si="48"/>
        <v>52.12</v>
      </c>
      <c r="I234" s="184">
        <f>62.544+((I232-1200)*0.04444)</f>
        <v>75.876000000000005</v>
      </c>
      <c r="J234" s="184">
        <f>62.544+((J232-1200)*0.04444)</f>
        <v>98.096000000000004</v>
      </c>
      <c r="K234" s="184">
        <f>62.544+((K232-1200)*0.04444)</f>
        <v>142.536</v>
      </c>
      <c r="L234" s="184">
        <f>62.544+((L232-1200)*0.04444)</f>
        <v>186.976</v>
      </c>
      <c r="M234" s="212">
        <f>62.544+((M232-1200)*0.04444)</f>
        <v>231.416</v>
      </c>
      <c r="N234" s="9"/>
      <c r="O234" s="6"/>
      <c r="P234" s="6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</row>
    <row r="235" spans="1:100" ht="16.5" x14ac:dyDescent="0.3">
      <c r="A235" s="335" t="s">
        <v>5</v>
      </c>
      <c r="B235" s="233">
        <v>9</v>
      </c>
      <c r="C235" s="220">
        <v>9</v>
      </c>
      <c r="D235" s="421">
        <v>9</v>
      </c>
      <c r="E235" s="421">
        <v>9</v>
      </c>
      <c r="F235" s="421">
        <v>9</v>
      </c>
      <c r="G235" s="421">
        <v>9</v>
      </c>
      <c r="H235" s="421">
        <v>9</v>
      </c>
      <c r="I235" s="421">
        <v>9</v>
      </c>
      <c r="J235" s="421">
        <v>9</v>
      </c>
      <c r="K235" s="421">
        <v>9</v>
      </c>
      <c r="L235" s="421">
        <v>9</v>
      </c>
      <c r="M235" s="221">
        <v>9</v>
      </c>
      <c r="N235" s="9"/>
      <c r="O235" s="6"/>
      <c r="P235" s="6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</row>
    <row r="236" spans="1:100" ht="16.5" x14ac:dyDescent="0.3">
      <c r="A236" s="322" t="s">
        <v>104</v>
      </c>
      <c r="B236" s="257">
        <v>-1.8000000000000001E-4</v>
      </c>
      <c r="C236" s="213">
        <f>B236*C232</f>
        <v>-4.5000000000000005E-2</v>
      </c>
      <c r="D236" s="456">
        <f>B236*D232</f>
        <v>-7.2000000000000008E-2</v>
      </c>
      <c r="E236" s="456">
        <f>B236*E232</f>
        <v>-9.0000000000000011E-2</v>
      </c>
      <c r="F236" s="456">
        <f>B236*F232</f>
        <v>-0.10800000000000001</v>
      </c>
      <c r="G236" s="456">
        <f>B236*G232</f>
        <v>-0.13500000000000001</v>
      </c>
      <c r="H236" s="456">
        <f>B236*H232</f>
        <v>-0.18000000000000002</v>
      </c>
      <c r="I236" s="456">
        <f>B236*I232</f>
        <v>-0.27</v>
      </c>
      <c r="J236" s="456">
        <f>B236*J232</f>
        <v>-0.36000000000000004</v>
      </c>
      <c r="K236" s="456">
        <f>B236*K232</f>
        <v>-0.54</v>
      </c>
      <c r="L236" s="456">
        <f>B236*L232</f>
        <v>-0.72000000000000008</v>
      </c>
      <c r="M236" s="457">
        <f>B236*M232</f>
        <v>-0.9</v>
      </c>
      <c r="N236" s="9"/>
      <c r="O236" s="6"/>
      <c r="P236" s="6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</row>
    <row r="237" spans="1:100" ht="16.5" customHeight="1" x14ac:dyDescent="0.3">
      <c r="A237" s="318" t="s">
        <v>9</v>
      </c>
      <c r="B237" s="237">
        <v>3.422E-2</v>
      </c>
      <c r="C237" s="362">
        <f>C232*B237</f>
        <v>8.5549999999999997</v>
      </c>
      <c r="D237" s="363">
        <f>D232*B237</f>
        <v>13.688000000000001</v>
      </c>
      <c r="E237" s="363">
        <f>E232*B237</f>
        <v>17.11</v>
      </c>
      <c r="F237" s="363">
        <f>F232*B237</f>
        <v>20.532</v>
      </c>
      <c r="G237" s="363">
        <f>G232*B237</f>
        <v>25.664999999999999</v>
      </c>
      <c r="H237" s="363">
        <f>H232*B237</f>
        <v>34.22</v>
      </c>
      <c r="I237" s="363">
        <f>I232*B237</f>
        <v>51.33</v>
      </c>
      <c r="J237" s="363">
        <f>J232*B237</f>
        <v>68.44</v>
      </c>
      <c r="K237" s="363">
        <f>K232*B237</f>
        <v>102.66</v>
      </c>
      <c r="L237" s="363">
        <f>L232*B237</f>
        <v>136.88</v>
      </c>
      <c r="M237" s="314">
        <f>M232*B237</f>
        <v>171.1</v>
      </c>
      <c r="N237" s="9"/>
      <c r="O237" s="6"/>
      <c r="P237" s="6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</row>
    <row r="238" spans="1:100" ht="16.5" x14ac:dyDescent="0.3">
      <c r="A238" s="322" t="s">
        <v>10</v>
      </c>
      <c r="B238" s="238"/>
      <c r="C238" s="365">
        <f t="shared" ref="C238:M238" si="49">SUM(C234:C237)</f>
        <v>30.54</v>
      </c>
      <c r="D238" s="367">
        <f t="shared" si="49"/>
        <v>43.463999999999999</v>
      </c>
      <c r="E238" s="367">
        <f t="shared" si="49"/>
        <v>52.08</v>
      </c>
      <c r="F238" s="367">
        <f t="shared" si="49"/>
        <v>60.695999999999998</v>
      </c>
      <c r="G238" s="367">
        <f t="shared" si="49"/>
        <v>73.62</v>
      </c>
      <c r="H238" s="367">
        <f t="shared" si="49"/>
        <v>95.16</v>
      </c>
      <c r="I238" s="367">
        <f t="shared" si="49"/>
        <v>135.93600000000001</v>
      </c>
      <c r="J238" s="367">
        <f t="shared" si="49"/>
        <v>175.17599999999999</v>
      </c>
      <c r="K238" s="367">
        <f t="shared" si="49"/>
        <v>253.65600000000001</v>
      </c>
      <c r="L238" s="367">
        <f t="shared" si="49"/>
        <v>332.13599999999997</v>
      </c>
      <c r="M238" s="366">
        <f t="shared" si="49"/>
        <v>410.61599999999999</v>
      </c>
      <c r="N238" s="9"/>
      <c r="O238" s="6"/>
      <c r="P238" s="6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</row>
    <row r="239" spans="1:100" ht="15.75" customHeight="1" x14ac:dyDescent="0.3">
      <c r="A239" s="124" t="s">
        <v>105</v>
      </c>
      <c r="B239" s="228"/>
      <c r="C239" s="229"/>
      <c r="D239" s="229"/>
      <c r="E239" s="229"/>
      <c r="F239" s="229"/>
      <c r="G239" s="229"/>
      <c r="H239" s="229"/>
      <c r="I239" s="229"/>
      <c r="J239" s="229"/>
      <c r="K239" s="229"/>
      <c r="L239" s="229"/>
      <c r="M239" s="230"/>
      <c r="N239" s="9"/>
      <c r="O239" s="6"/>
      <c r="P239" s="6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</row>
    <row r="240" spans="1:100" ht="15.75" customHeight="1" x14ac:dyDescent="0.25">
      <c r="A240" s="827" t="s">
        <v>106</v>
      </c>
      <c r="B240" s="828"/>
      <c r="C240" s="828"/>
      <c r="D240" s="828"/>
      <c r="E240" s="828"/>
      <c r="F240" s="828"/>
      <c r="G240" s="828"/>
      <c r="H240" s="828"/>
      <c r="I240" s="828"/>
      <c r="J240" s="828"/>
      <c r="K240" s="828"/>
      <c r="L240" s="828"/>
      <c r="M240" s="829"/>
      <c r="N240" s="7"/>
      <c r="O240" s="6"/>
      <c r="P240" s="6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</row>
    <row r="241" spans="1:100" ht="15.75" customHeight="1" x14ac:dyDescent="0.25">
      <c r="A241" s="120" t="s">
        <v>107</v>
      </c>
      <c r="B241" s="191"/>
      <c r="C241" s="191"/>
      <c r="D241" s="191"/>
      <c r="E241" s="191"/>
      <c r="F241" s="191"/>
      <c r="G241" s="191"/>
      <c r="H241" s="191"/>
      <c r="I241" s="191"/>
      <c r="J241" s="191"/>
      <c r="K241" s="191"/>
      <c r="L241" s="191"/>
      <c r="M241" s="192"/>
      <c r="N241" s="7"/>
      <c r="O241" s="6"/>
      <c r="P241" s="6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</row>
    <row r="242" spans="1:100" ht="15.75" customHeight="1" x14ac:dyDescent="0.25">
      <c r="A242" s="125" t="s">
        <v>108</v>
      </c>
      <c r="B242" s="191"/>
      <c r="C242" s="191"/>
      <c r="D242" s="191"/>
      <c r="E242" s="191"/>
      <c r="F242" s="191"/>
      <c r="G242" s="191"/>
      <c r="H242" s="191"/>
      <c r="I242" s="191"/>
      <c r="J242" s="191"/>
      <c r="K242" s="191"/>
      <c r="L242" s="191"/>
      <c r="M242" s="192"/>
      <c r="N242" s="7"/>
      <c r="O242" s="6"/>
      <c r="P242" s="6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</row>
    <row r="243" spans="1:100" ht="15.75" customHeight="1" thickBot="1" x14ac:dyDescent="0.35">
      <c r="A243" s="121" t="s">
        <v>109</v>
      </c>
      <c r="B243" s="126"/>
      <c r="C243" s="122"/>
      <c r="D243" s="133"/>
      <c r="E243" s="133"/>
      <c r="F243" s="133"/>
      <c r="G243" s="133"/>
      <c r="H243" s="133"/>
      <c r="I243" s="133"/>
      <c r="J243" s="133"/>
      <c r="K243" s="133"/>
      <c r="L243" s="133"/>
      <c r="M243" s="134"/>
      <c r="N243" s="7"/>
      <c r="O243" s="6"/>
      <c r="P243" s="6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</row>
    <row r="244" spans="1:100" ht="6.75" customHeight="1" x14ac:dyDescent="0.3">
      <c r="A244" s="73"/>
      <c r="B244" s="78"/>
      <c r="C244" s="86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7"/>
      <c r="O244" s="6"/>
      <c r="P244" s="6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</row>
    <row r="245" spans="1:100" ht="23.25" x14ac:dyDescent="0.35">
      <c r="A245" s="56" t="s">
        <v>110</v>
      </c>
      <c r="B245" s="72"/>
      <c r="C245" s="96">
        <v>250</v>
      </c>
      <c r="D245" s="97">
        <v>400</v>
      </c>
      <c r="E245" s="97">
        <v>500</v>
      </c>
      <c r="F245" s="97">
        <v>600</v>
      </c>
      <c r="G245" s="97">
        <v>750</v>
      </c>
      <c r="H245" s="97">
        <v>1000</v>
      </c>
      <c r="I245" s="97">
        <v>1500</v>
      </c>
      <c r="J245" s="97">
        <v>2000</v>
      </c>
      <c r="K245" s="97">
        <v>3000</v>
      </c>
      <c r="L245" s="97">
        <v>4000</v>
      </c>
      <c r="M245" s="179">
        <v>5000</v>
      </c>
      <c r="N245" s="9"/>
      <c r="O245" s="6"/>
      <c r="P245" s="6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</row>
    <row r="246" spans="1:100" ht="21" customHeight="1" x14ac:dyDescent="0.3">
      <c r="A246" s="57"/>
      <c r="B246" s="63"/>
      <c r="C246" s="98" t="s">
        <v>3</v>
      </c>
      <c r="D246" s="99" t="s">
        <v>3</v>
      </c>
      <c r="E246" s="99" t="s">
        <v>3</v>
      </c>
      <c r="F246" s="99" t="s">
        <v>3</v>
      </c>
      <c r="G246" s="99" t="s">
        <v>3</v>
      </c>
      <c r="H246" s="99" t="s">
        <v>3</v>
      </c>
      <c r="I246" s="99" t="s">
        <v>3</v>
      </c>
      <c r="J246" s="99" t="s">
        <v>3</v>
      </c>
      <c r="K246" s="99" t="s">
        <v>3</v>
      </c>
      <c r="L246" s="99" t="s">
        <v>3</v>
      </c>
      <c r="M246" s="100" t="s">
        <v>3</v>
      </c>
      <c r="N246" s="9"/>
      <c r="O246" s="6"/>
      <c r="P246" s="6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</row>
    <row r="247" spans="1:100" ht="32.1" customHeight="1" x14ac:dyDescent="0.3">
      <c r="A247" s="58" t="s">
        <v>2</v>
      </c>
      <c r="B247" s="64"/>
      <c r="C247" s="43">
        <f t="shared" ref="C247:M247" si="50">C13</f>
        <v>34.780289499999995</v>
      </c>
      <c r="D247" s="19">
        <f t="shared" si="50"/>
        <v>49.791623200000004</v>
      </c>
      <c r="E247" s="19">
        <f t="shared" si="50"/>
        <v>59.799178999999995</v>
      </c>
      <c r="F247" s="19">
        <f t="shared" si="50"/>
        <v>69.806734800000001</v>
      </c>
      <c r="G247" s="19">
        <f t="shared" si="50"/>
        <v>84.81806850000001</v>
      </c>
      <c r="H247" s="19">
        <f>H13</f>
        <v>109.83695800000001</v>
      </c>
      <c r="I247" s="19">
        <f t="shared" si="50"/>
        <v>159.87473699999998</v>
      </c>
      <c r="J247" s="19">
        <f t="shared" si="50"/>
        <v>209.91251599999998</v>
      </c>
      <c r="K247" s="19">
        <f t="shared" si="50"/>
        <v>309.98807399999998</v>
      </c>
      <c r="L247" s="19">
        <f t="shared" si="50"/>
        <v>410.06363199999998</v>
      </c>
      <c r="M247" s="458">
        <f t="shared" si="50"/>
        <v>510.13918999999999</v>
      </c>
      <c r="N247" s="9"/>
      <c r="O247" s="6"/>
      <c r="P247" s="6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</row>
    <row r="248" spans="1:100" ht="32.1" customHeight="1" x14ac:dyDescent="0.3">
      <c r="A248" s="459" t="s">
        <v>13</v>
      </c>
      <c r="B248" s="460"/>
      <c r="C248" s="461">
        <f t="shared" ref="C248:M248" si="51">C23</f>
        <v>31.926000000000002</v>
      </c>
      <c r="D248" s="462">
        <f t="shared" si="51"/>
        <v>43.881599999999999</v>
      </c>
      <c r="E248" s="462">
        <f t="shared" si="51"/>
        <v>51.852000000000004</v>
      </c>
      <c r="F248" s="462">
        <f t="shared" si="51"/>
        <v>59.822400000000002</v>
      </c>
      <c r="G248" s="462">
        <f t="shared" si="51"/>
        <v>71.777999999999992</v>
      </c>
      <c r="H248" s="462">
        <f t="shared" si="51"/>
        <v>91.704000000000008</v>
      </c>
      <c r="I248" s="462">
        <f t="shared" si="51"/>
        <v>131.55599999999998</v>
      </c>
      <c r="J248" s="462">
        <f t="shared" si="51"/>
        <v>171.40800000000002</v>
      </c>
      <c r="K248" s="462">
        <f t="shared" si="51"/>
        <v>251.11199999999999</v>
      </c>
      <c r="L248" s="462">
        <f t="shared" si="51"/>
        <v>330.81600000000003</v>
      </c>
      <c r="M248" s="463">
        <f t="shared" si="51"/>
        <v>410.52</v>
      </c>
      <c r="N248" s="6"/>
      <c r="O248" s="6"/>
      <c r="P248" s="6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</row>
    <row r="249" spans="1:100" ht="32.1" customHeight="1" x14ac:dyDescent="0.3">
      <c r="A249" s="459" t="s">
        <v>16</v>
      </c>
      <c r="B249" s="460"/>
      <c r="C249" s="464">
        <f t="shared" ref="C249:M249" si="52">C37</f>
        <v>31.945749999999997</v>
      </c>
      <c r="D249" s="465">
        <f t="shared" si="52"/>
        <v>45.713200000000008</v>
      </c>
      <c r="E249" s="465">
        <f t="shared" si="52"/>
        <v>54.891499999999994</v>
      </c>
      <c r="F249" s="465">
        <f t="shared" si="52"/>
        <v>64.069799999999987</v>
      </c>
      <c r="G249" s="465">
        <f t="shared" si="52"/>
        <v>77.837249999999997</v>
      </c>
      <c r="H249" s="465">
        <f t="shared" si="52"/>
        <v>95.495499999999993</v>
      </c>
      <c r="I249" s="465">
        <f t="shared" si="52"/>
        <v>130.80699999999999</v>
      </c>
      <c r="J249" s="465">
        <f t="shared" si="52"/>
        <v>166.11849999999998</v>
      </c>
      <c r="K249" s="465">
        <f t="shared" si="52"/>
        <v>236.74149999999997</v>
      </c>
      <c r="L249" s="465">
        <f t="shared" si="52"/>
        <v>307.36450000000002</v>
      </c>
      <c r="M249" s="458">
        <f t="shared" si="52"/>
        <v>377.9874999999999</v>
      </c>
      <c r="N249" s="6"/>
      <c r="O249" s="6"/>
      <c r="P249" s="6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</row>
    <row r="250" spans="1:100" ht="32.1" customHeight="1" x14ac:dyDescent="0.3">
      <c r="A250" s="459" t="s">
        <v>29</v>
      </c>
      <c r="B250" s="460"/>
      <c r="C250" s="461">
        <f t="shared" ref="C250:M250" si="53">C50</f>
        <v>31.14427375</v>
      </c>
      <c r="D250" s="462">
        <f t="shared" si="53"/>
        <v>44.864968000000005</v>
      </c>
      <c r="E250" s="462">
        <f t="shared" si="53"/>
        <v>54.012097500000003</v>
      </c>
      <c r="F250" s="462">
        <f t="shared" si="53"/>
        <v>63.159226999999994</v>
      </c>
      <c r="G250" s="462">
        <f t="shared" si="53"/>
        <v>76.879921249999995</v>
      </c>
      <c r="H250" s="462">
        <f t="shared" si="53"/>
        <v>99.747744999999995</v>
      </c>
      <c r="I250" s="462">
        <f t="shared" si="53"/>
        <v>145.48339249999998</v>
      </c>
      <c r="J250" s="462">
        <f t="shared" si="53"/>
        <v>191.21904000000001</v>
      </c>
      <c r="K250" s="462">
        <f t="shared" si="53"/>
        <v>282.690335</v>
      </c>
      <c r="L250" s="462">
        <f t="shared" si="53"/>
        <v>374.16163</v>
      </c>
      <c r="M250" s="463">
        <f t="shared" si="53"/>
        <v>465.632925</v>
      </c>
      <c r="N250" s="6"/>
      <c r="O250" s="6"/>
      <c r="P250" s="6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</row>
    <row r="251" spans="1:100" ht="32.1" customHeight="1" x14ac:dyDescent="0.3">
      <c r="A251" s="459" t="s">
        <v>32</v>
      </c>
      <c r="B251" s="460"/>
      <c r="C251" s="464">
        <f t="shared" ref="C251:M251" si="54">C62</f>
        <v>29.474575999999999</v>
      </c>
      <c r="D251" s="465">
        <f t="shared" si="54"/>
        <v>40.950521600000002</v>
      </c>
      <c r="E251" s="465">
        <f t="shared" si="54"/>
        <v>48.601151999999999</v>
      </c>
      <c r="F251" s="465">
        <f t="shared" si="54"/>
        <v>55.974455999999996</v>
      </c>
      <c r="G251" s="465">
        <f t="shared" si="54"/>
        <v>67.034412000000003</v>
      </c>
      <c r="H251" s="465">
        <f t="shared" si="54"/>
        <v>85.467671999999993</v>
      </c>
      <c r="I251" s="465">
        <f t="shared" si="54"/>
        <v>122.334192</v>
      </c>
      <c r="J251" s="465">
        <f t="shared" si="54"/>
        <v>159.20071199999998</v>
      </c>
      <c r="K251" s="465">
        <f t="shared" si="54"/>
        <v>232.93375199999997</v>
      </c>
      <c r="L251" s="465">
        <f t="shared" si="54"/>
        <v>306.66679199999999</v>
      </c>
      <c r="M251" s="458">
        <f t="shared" si="54"/>
        <v>380.39983200000006</v>
      </c>
      <c r="N251" s="6"/>
      <c r="O251" s="6"/>
      <c r="P251" s="6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</row>
    <row r="252" spans="1:100" ht="32.1" customHeight="1" x14ac:dyDescent="0.3">
      <c r="A252" s="459" t="s">
        <v>111</v>
      </c>
      <c r="B252" s="460"/>
      <c r="C252" s="461">
        <f t="shared" ref="C252:M252" si="55">C76</f>
        <v>34.648575999999998</v>
      </c>
      <c r="D252" s="462">
        <f t="shared" si="55"/>
        <v>46.124521600000008</v>
      </c>
      <c r="E252" s="462">
        <f t="shared" si="55"/>
        <v>53.775151999999999</v>
      </c>
      <c r="F252" s="462">
        <f t="shared" si="55"/>
        <v>61.148456000000003</v>
      </c>
      <c r="G252" s="462">
        <f t="shared" si="55"/>
        <v>72.208411999999996</v>
      </c>
      <c r="H252" s="462">
        <f t="shared" si="55"/>
        <v>90.641672</v>
      </c>
      <c r="I252" s="462">
        <f t="shared" si="55"/>
        <v>127.50819200000001</v>
      </c>
      <c r="J252" s="462">
        <f t="shared" si="55"/>
        <v>164.37471199999999</v>
      </c>
      <c r="K252" s="462">
        <f t="shared" si="55"/>
        <v>238.107752</v>
      </c>
      <c r="L252" s="462">
        <f t="shared" si="55"/>
        <v>311.84079199999996</v>
      </c>
      <c r="M252" s="463">
        <f t="shared" si="55"/>
        <v>385.57383200000004</v>
      </c>
      <c r="N252" s="6"/>
      <c r="O252" s="6"/>
      <c r="P252" s="6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</row>
    <row r="253" spans="1:100" ht="32.1" customHeight="1" x14ac:dyDescent="0.3">
      <c r="A253" s="459" t="s">
        <v>43</v>
      </c>
      <c r="B253" s="460"/>
      <c r="C253" s="464">
        <f t="shared" ref="C253:M253" si="56">C90</f>
        <v>31.580393999999998</v>
      </c>
      <c r="D253" s="465">
        <f t="shared" si="56"/>
        <v>44.9407104</v>
      </c>
      <c r="E253" s="465">
        <f t="shared" si="56"/>
        <v>53.847587999999995</v>
      </c>
      <c r="F253" s="465">
        <f t="shared" si="56"/>
        <v>62.754465599999996</v>
      </c>
      <c r="G253" s="465">
        <f t="shared" si="56"/>
        <v>76.114782000000005</v>
      </c>
      <c r="H253" s="465">
        <f t="shared" si="56"/>
        <v>98.381975999999995</v>
      </c>
      <c r="I253" s="465">
        <f t="shared" si="56"/>
        <v>142.91636399999999</v>
      </c>
      <c r="J253" s="465">
        <f t="shared" si="56"/>
        <v>187.45075199999999</v>
      </c>
      <c r="K253" s="465">
        <f t="shared" si="56"/>
        <v>276.51952799999998</v>
      </c>
      <c r="L253" s="465">
        <f t="shared" si="56"/>
        <v>365.58830399999999</v>
      </c>
      <c r="M253" s="458">
        <f t="shared" si="56"/>
        <v>454.65707999999995</v>
      </c>
      <c r="N253" s="6"/>
      <c r="O253" s="6"/>
      <c r="P253" s="6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</row>
    <row r="254" spans="1:100" ht="32.1" customHeight="1" x14ac:dyDescent="0.3">
      <c r="A254" s="119" t="s">
        <v>46</v>
      </c>
      <c r="B254" s="460"/>
      <c r="C254" s="461">
        <f t="shared" ref="C254:M254" si="57">C114</f>
        <v>33.57226159999999</v>
      </c>
      <c r="D254" s="462">
        <f t="shared" si="57"/>
        <v>46.624649708</v>
      </c>
      <c r="E254" s="462">
        <f t="shared" si="57"/>
        <v>55.326241780000004</v>
      </c>
      <c r="F254" s="462">
        <f t="shared" si="57"/>
        <v>64.027833852000001</v>
      </c>
      <c r="G254" s="462">
        <f t="shared" si="57"/>
        <v>77.080221959999975</v>
      </c>
      <c r="H254" s="462">
        <f t="shared" si="57"/>
        <v>98.834202139999988</v>
      </c>
      <c r="I254" s="462">
        <f t="shared" si="57"/>
        <v>142.34216249999994</v>
      </c>
      <c r="J254" s="462">
        <f t="shared" si="57"/>
        <v>185.85012285999997</v>
      </c>
      <c r="K254" s="462">
        <f t="shared" si="57"/>
        <v>272.86604357999994</v>
      </c>
      <c r="L254" s="462">
        <f t="shared" si="57"/>
        <v>360.10427436404257</v>
      </c>
      <c r="M254" s="463">
        <f t="shared" si="57"/>
        <v>446.89788502000005</v>
      </c>
      <c r="N254" s="6"/>
      <c r="O254" s="6"/>
      <c r="P254" s="6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</row>
    <row r="255" spans="1:100" ht="32.1" customHeight="1" x14ac:dyDescent="0.3">
      <c r="A255" s="119" t="s">
        <v>61</v>
      </c>
      <c r="B255" s="460"/>
      <c r="C255" s="464">
        <f t="shared" ref="C255:M255" si="58">C138</f>
        <v>30.4235427375</v>
      </c>
      <c r="D255" s="465">
        <f t="shared" si="58"/>
        <v>45.786877290000007</v>
      </c>
      <c r="E255" s="465">
        <f t="shared" si="58"/>
        <v>56.029100325000002</v>
      </c>
      <c r="F255" s="465">
        <f t="shared" si="58"/>
        <v>66.271323359999997</v>
      </c>
      <c r="G255" s="465">
        <f t="shared" si="58"/>
        <v>81.634657912500003</v>
      </c>
      <c r="H255" s="465">
        <f t="shared" si="58"/>
        <v>103.69709240000002</v>
      </c>
      <c r="I255" s="465">
        <f t="shared" si="58"/>
        <v>146.05039982499997</v>
      </c>
      <c r="J255" s="465">
        <f t="shared" si="58"/>
        <v>188.40370725</v>
      </c>
      <c r="K255" s="465">
        <f t="shared" si="58"/>
        <v>273.11032210000002</v>
      </c>
      <c r="L255" s="465">
        <f t="shared" si="58"/>
        <v>357.81693694999996</v>
      </c>
      <c r="M255" s="458">
        <f t="shared" si="58"/>
        <v>442.52355180000001</v>
      </c>
      <c r="N255" s="6"/>
      <c r="O255" s="6"/>
      <c r="P255" s="6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</row>
    <row r="256" spans="1:100" ht="32.1" customHeight="1" x14ac:dyDescent="0.3">
      <c r="A256" s="459" t="s">
        <v>71</v>
      </c>
      <c r="B256" s="460" t="s">
        <v>85</v>
      </c>
      <c r="C256" s="466">
        <f t="shared" ref="C256:M256" si="59">C149</f>
        <v>35.613957500000005</v>
      </c>
      <c r="D256" s="467">
        <f t="shared" si="59"/>
        <v>49.507292000000007</v>
      </c>
      <c r="E256" s="467">
        <f t="shared" si="59"/>
        <v>58.769514999999998</v>
      </c>
      <c r="F256" s="467">
        <f t="shared" si="59"/>
        <v>68.031738000000004</v>
      </c>
      <c r="G256" s="467">
        <f t="shared" si="59"/>
        <v>81.925072499999999</v>
      </c>
      <c r="H256" s="467">
        <f t="shared" si="59"/>
        <v>105.08063000000001</v>
      </c>
      <c r="I256" s="467">
        <f t="shared" si="59"/>
        <v>151.39174500000001</v>
      </c>
      <c r="J256" s="467">
        <f t="shared" si="59"/>
        <v>197.70285999999999</v>
      </c>
      <c r="K256" s="467">
        <f t="shared" si="59"/>
        <v>290.32508999999999</v>
      </c>
      <c r="L256" s="467">
        <f t="shared" si="59"/>
        <v>382.94731999999999</v>
      </c>
      <c r="M256" s="468">
        <f t="shared" si="59"/>
        <v>475.56955000000005</v>
      </c>
      <c r="N256" s="6"/>
      <c r="O256" s="6"/>
      <c r="P256" s="6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</row>
    <row r="257" spans="1:100" ht="32.1" customHeight="1" x14ac:dyDescent="0.3">
      <c r="A257" s="459" t="s">
        <v>73</v>
      </c>
      <c r="B257" s="460"/>
      <c r="C257" s="469">
        <f t="shared" ref="C257:M257" si="60">C158</f>
        <v>25.817499999999999</v>
      </c>
      <c r="D257" s="470">
        <f t="shared" si="60"/>
        <v>37.707999999999998</v>
      </c>
      <c r="E257" s="470">
        <f t="shared" si="60"/>
        <v>45.634999999999998</v>
      </c>
      <c r="F257" s="470">
        <f t="shared" si="60"/>
        <v>53.562000000000005</v>
      </c>
      <c r="G257" s="470">
        <f t="shared" si="60"/>
        <v>65.452500000000001</v>
      </c>
      <c r="H257" s="470">
        <f t="shared" si="60"/>
        <v>83.009999999999991</v>
      </c>
      <c r="I257" s="470">
        <f t="shared" si="60"/>
        <v>116.99499999999999</v>
      </c>
      <c r="J257" s="470">
        <f t="shared" si="60"/>
        <v>150.97999999999999</v>
      </c>
      <c r="K257" s="470">
        <f t="shared" si="60"/>
        <v>218.95</v>
      </c>
      <c r="L257" s="470">
        <f t="shared" si="60"/>
        <v>286.91999999999996</v>
      </c>
      <c r="M257" s="471">
        <f t="shared" si="60"/>
        <v>354.89</v>
      </c>
      <c r="N257" s="6"/>
      <c r="O257" s="6"/>
      <c r="P257" s="6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</row>
    <row r="258" spans="1:100" ht="32.1" customHeight="1" x14ac:dyDescent="0.3">
      <c r="A258" s="459" t="s">
        <v>112</v>
      </c>
      <c r="B258" s="460"/>
      <c r="C258" s="164">
        <f t="shared" ref="C258:M258" si="61">C168</f>
        <v>27.546999999999997</v>
      </c>
      <c r="D258" s="467">
        <f t="shared" si="61"/>
        <v>40.175200000000004</v>
      </c>
      <c r="E258" s="467">
        <f t="shared" si="61"/>
        <v>48.593999999999994</v>
      </c>
      <c r="F258" s="467">
        <f t="shared" si="61"/>
        <v>57.012799999999999</v>
      </c>
      <c r="G258" s="467">
        <f t="shared" si="61"/>
        <v>69.640999999999991</v>
      </c>
      <c r="H258" s="467">
        <f t="shared" si="61"/>
        <v>90.687999999999988</v>
      </c>
      <c r="I258" s="467">
        <f t="shared" si="61"/>
        <v>132.78199999999998</v>
      </c>
      <c r="J258" s="467">
        <f t="shared" si="61"/>
        <v>174.87599999999998</v>
      </c>
      <c r="K258" s="467">
        <f t="shared" si="61"/>
        <v>259.06399999999996</v>
      </c>
      <c r="L258" s="467">
        <f t="shared" si="61"/>
        <v>343.25199999999995</v>
      </c>
      <c r="M258" s="468">
        <f t="shared" si="61"/>
        <v>427.44</v>
      </c>
      <c r="N258" s="6"/>
      <c r="O258" s="6"/>
      <c r="P258" s="6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</row>
    <row r="259" spans="1:100" ht="32.1" customHeight="1" x14ac:dyDescent="0.3">
      <c r="A259" s="459" t="s">
        <v>82</v>
      </c>
      <c r="B259" s="460"/>
      <c r="C259" s="469">
        <f t="shared" ref="C259:M259" si="62">C181</f>
        <v>34.816737750000001</v>
      </c>
      <c r="D259" s="470">
        <f t="shared" si="62"/>
        <v>49.520180400000001</v>
      </c>
      <c r="E259" s="470">
        <f t="shared" si="62"/>
        <v>59.322475499999996</v>
      </c>
      <c r="F259" s="470">
        <f t="shared" si="62"/>
        <v>69.124770600000005</v>
      </c>
      <c r="G259" s="470">
        <f t="shared" si="62"/>
        <v>83.828213250000005</v>
      </c>
      <c r="H259" s="470">
        <f t="shared" si="62"/>
        <v>108.33395099999998</v>
      </c>
      <c r="I259" s="470">
        <f t="shared" si="62"/>
        <v>157.3454265</v>
      </c>
      <c r="J259" s="470">
        <f t="shared" si="62"/>
        <v>206.35690199999999</v>
      </c>
      <c r="K259" s="470">
        <f t="shared" si="62"/>
        <v>304.37985300000003</v>
      </c>
      <c r="L259" s="470">
        <f t="shared" si="62"/>
        <v>402.40280399999995</v>
      </c>
      <c r="M259" s="471">
        <f t="shared" si="62"/>
        <v>500.42575499999998</v>
      </c>
      <c r="N259" s="6"/>
      <c r="O259" s="6"/>
      <c r="P259" s="6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</row>
    <row r="260" spans="1:100" ht="32.1" customHeight="1" x14ac:dyDescent="0.3">
      <c r="A260" s="459" t="s">
        <v>88</v>
      </c>
      <c r="B260" s="460"/>
      <c r="C260" s="466">
        <f t="shared" ref="C260:M260" si="63">C191</f>
        <v>29.534999999999997</v>
      </c>
      <c r="D260" s="467">
        <f t="shared" si="63"/>
        <v>41.856000000000002</v>
      </c>
      <c r="E260" s="467">
        <f t="shared" si="63"/>
        <v>50.069999999999993</v>
      </c>
      <c r="F260" s="467">
        <f t="shared" si="63"/>
        <v>58.283999999999999</v>
      </c>
      <c r="G260" s="467">
        <f t="shared" si="63"/>
        <v>70.60499999999999</v>
      </c>
      <c r="H260" s="467">
        <f t="shared" si="63"/>
        <v>91.139999999999986</v>
      </c>
      <c r="I260" s="467">
        <f t="shared" si="63"/>
        <v>132.20999999999998</v>
      </c>
      <c r="J260" s="467">
        <f t="shared" si="63"/>
        <v>173.27999999999997</v>
      </c>
      <c r="K260" s="467">
        <f t="shared" si="63"/>
        <v>255.42</v>
      </c>
      <c r="L260" s="467">
        <f t="shared" si="63"/>
        <v>337.55999999999995</v>
      </c>
      <c r="M260" s="468">
        <f t="shared" si="63"/>
        <v>419.7</v>
      </c>
      <c r="N260" s="6"/>
      <c r="O260" s="6"/>
      <c r="P260" s="6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</row>
    <row r="261" spans="1:100" ht="32.1" customHeight="1" x14ac:dyDescent="0.3">
      <c r="A261" s="459" t="s">
        <v>90</v>
      </c>
      <c r="B261" s="460"/>
      <c r="C261" s="472">
        <f t="shared" ref="C261:M261" si="64">C201</f>
        <v>32.998550000000002</v>
      </c>
      <c r="D261" s="473">
        <f t="shared" si="64"/>
        <v>45.597680000000004</v>
      </c>
      <c r="E261" s="473">
        <f t="shared" si="64"/>
        <v>53.997099999999996</v>
      </c>
      <c r="F261" s="473">
        <f t="shared" si="64"/>
        <v>62.396520000000002</v>
      </c>
      <c r="G261" s="473">
        <f t="shared" si="64"/>
        <v>74.995649999999998</v>
      </c>
      <c r="H261" s="473">
        <f t="shared" si="64"/>
        <v>95.994199999999992</v>
      </c>
      <c r="I261" s="473">
        <f t="shared" si="64"/>
        <v>137.9913</v>
      </c>
      <c r="J261" s="473">
        <f t="shared" si="64"/>
        <v>179.98839999999998</v>
      </c>
      <c r="K261" s="473">
        <f t="shared" si="64"/>
        <v>263.98259999999999</v>
      </c>
      <c r="L261" s="473">
        <f t="shared" si="64"/>
        <v>347.97679999999997</v>
      </c>
      <c r="M261" s="474">
        <f t="shared" si="64"/>
        <v>431.971</v>
      </c>
      <c r="N261" s="6"/>
      <c r="O261" s="6"/>
      <c r="P261" s="6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</row>
    <row r="262" spans="1:100" ht="32.1" customHeight="1" x14ac:dyDescent="0.3">
      <c r="A262" s="459" t="s">
        <v>93</v>
      </c>
      <c r="B262" s="460"/>
      <c r="C262" s="475">
        <f t="shared" ref="C262:M262" si="65">C211</f>
        <v>32.021050000000002</v>
      </c>
      <c r="D262" s="476">
        <f t="shared" si="65"/>
        <v>44.033680000000004</v>
      </c>
      <c r="E262" s="476">
        <f t="shared" si="65"/>
        <v>52.042099999999998</v>
      </c>
      <c r="F262" s="476">
        <f t="shared" si="65"/>
        <v>60.050519999999999</v>
      </c>
      <c r="G262" s="476">
        <f t="shared" si="65"/>
        <v>72.063150000000007</v>
      </c>
      <c r="H262" s="476">
        <f t="shared" si="65"/>
        <v>92.084199999999996</v>
      </c>
      <c r="I262" s="476">
        <f t="shared" si="65"/>
        <v>132.12630000000001</v>
      </c>
      <c r="J262" s="476">
        <f t="shared" si="65"/>
        <v>172.16839999999999</v>
      </c>
      <c r="K262" s="476">
        <f t="shared" si="65"/>
        <v>252.25260000000003</v>
      </c>
      <c r="L262" s="476">
        <f t="shared" si="65"/>
        <v>332.33679999999998</v>
      </c>
      <c r="M262" s="477">
        <f t="shared" si="65"/>
        <v>412.42100000000005</v>
      </c>
      <c r="N262" s="6"/>
      <c r="O262" s="6"/>
      <c r="P262" s="6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</row>
    <row r="263" spans="1:100" ht="32.1" customHeight="1" x14ac:dyDescent="0.3">
      <c r="A263" s="459" t="str">
        <f>A216</f>
        <v>SWEPCO-Schedule RS</v>
      </c>
      <c r="B263" s="460"/>
      <c r="C263" s="472">
        <f t="shared" ref="C263:M263" si="66">C227</f>
        <v>30.737290730000005</v>
      </c>
      <c r="D263" s="473">
        <f t="shared" si="66"/>
        <v>45.131480809999992</v>
      </c>
      <c r="E263" s="473">
        <f t="shared" si="66"/>
        <v>54.727607530000007</v>
      </c>
      <c r="F263" s="473">
        <f t="shared" si="66"/>
        <v>63.524912199999996</v>
      </c>
      <c r="G263" s="473">
        <f t="shared" si="66"/>
        <v>76.720869205000014</v>
      </c>
      <c r="H263" s="473">
        <f t="shared" si="66"/>
        <v>98.714130880000013</v>
      </c>
      <c r="I263" s="473">
        <f t="shared" si="66"/>
        <v>142.70065423000003</v>
      </c>
      <c r="J263" s="473">
        <f t="shared" si="66"/>
        <v>186.68717758</v>
      </c>
      <c r="K263" s="473">
        <f t="shared" si="66"/>
        <v>274.66022428000002</v>
      </c>
      <c r="L263" s="473">
        <f t="shared" si="66"/>
        <v>362.63327098000002</v>
      </c>
      <c r="M263" s="474">
        <f t="shared" si="66"/>
        <v>450.60631768000007</v>
      </c>
      <c r="N263" s="6"/>
      <c r="O263" s="6"/>
      <c r="P263" s="6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</row>
    <row r="264" spans="1:100" ht="32.1" customHeight="1" x14ac:dyDescent="0.3">
      <c r="A264" s="478" t="s">
        <v>103</v>
      </c>
      <c r="B264" s="479"/>
      <c r="C264" s="231">
        <f t="shared" ref="C264:M264" si="67">C238</f>
        <v>30.54</v>
      </c>
      <c r="D264" s="216">
        <f t="shared" si="67"/>
        <v>43.463999999999999</v>
      </c>
      <c r="E264" s="216">
        <f t="shared" si="67"/>
        <v>52.08</v>
      </c>
      <c r="F264" s="216">
        <f t="shared" si="67"/>
        <v>60.695999999999998</v>
      </c>
      <c r="G264" s="216">
        <f t="shared" si="67"/>
        <v>73.62</v>
      </c>
      <c r="H264" s="216">
        <f t="shared" si="67"/>
        <v>95.16</v>
      </c>
      <c r="I264" s="216">
        <f t="shared" si="67"/>
        <v>135.93600000000001</v>
      </c>
      <c r="J264" s="216">
        <f t="shared" si="67"/>
        <v>175.17599999999999</v>
      </c>
      <c r="K264" s="216">
        <f t="shared" si="67"/>
        <v>253.65600000000001</v>
      </c>
      <c r="L264" s="216">
        <f t="shared" si="67"/>
        <v>332.13599999999997</v>
      </c>
      <c r="M264" s="217">
        <f t="shared" si="67"/>
        <v>410.61599999999999</v>
      </c>
      <c r="N264" s="6"/>
      <c r="O264" s="6"/>
      <c r="P264" s="6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</row>
    <row r="265" spans="1:100" ht="6.75" customHeight="1" x14ac:dyDescent="0.3">
      <c r="A265" s="480"/>
      <c r="B265" s="481"/>
      <c r="C265" s="44"/>
      <c r="D265" s="218"/>
      <c r="E265" s="218"/>
      <c r="F265" s="218"/>
      <c r="G265" s="218"/>
      <c r="H265" s="218"/>
      <c r="I265" s="218"/>
      <c r="J265" s="218"/>
      <c r="K265" s="218"/>
      <c r="L265" s="218"/>
      <c r="M265" s="482"/>
      <c r="N265" s="6"/>
      <c r="O265" s="6"/>
      <c r="P265" s="6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</row>
    <row r="266" spans="1:100" ht="32.1" customHeight="1" thickBot="1" x14ac:dyDescent="0.35">
      <c r="A266" s="59" t="s">
        <v>113</v>
      </c>
      <c r="B266" s="65"/>
      <c r="C266" s="165">
        <f t="shared" ref="C266:M266" si="68">AVERAGE(C247:C264)</f>
        <v>31.617930531527772</v>
      </c>
      <c r="D266" s="166">
        <f t="shared" si="68"/>
        <v>44.759565833777778</v>
      </c>
      <c r="E266" s="166">
        <f t="shared" si="68"/>
        <v>53.520656035277781</v>
      </c>
      <c r="F266" s="166">
        <f t="shared" si="68"/>
        <v>62.206553189555557</v>
      </c>
      <c r="G266" s="166">
        <f t="shared" si="68"/>
        <v>75.23539892097223</v>
      </c>
      <c r="H266" s="166">
        <f t="shared" si="68"/>
        <v>96.333996078888902</v>
      </c>
      <c r="I266" s="166">
        <f t="shared" si="68"/>
        <v>138.24171475305553</v>
      </c>
      <c r="J266" s="166">
        <f t="shared" si="68"/>
        <v>180.0641000938889</v>
      </c>
      <c r="K266" s="166">
        <f t="shared" si="68"/>
        <v>263.70887077555545</v>
      </c>
      <c r="L266" s="166">
        <f t="shared" si="68"/>
        <v>347.36599201633584</v>
      </c>
      <c r="M266" s="167">
        <f t="shared" si="68"/>
        <v>430.99841213888885</v>
      </c>
      <c r="N266" s="6"/>
      <c r="O266" s="6"/>
      <c r="P266" s="6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</row>
    <row r="267" spans="1:100" ht="32.1" customHeight="1" thickBot="1" x14ac:dyDescent="0.35">
      <c r="A267" s="60" t="s">
        <v>114</v>
      </c>
      <c r="B267" s="66"/>
      <c r="C267" s="168">
        <f>C266/250</f>
        <v>0.1264717221261111</v>
      </c>
      <c r="D267" s="169">
        <f>D266/400</f>
        <v>0.11189891458444444</v>
      </c>
      <c r="E267" s="169">
        <f>E266/500</f>
        <v>0.10704131207055556</v>
      </c>
      <c r="F267" s="169">
        <f>F266/600</f>
        <v>0.10367758864925926</v>
      </c>
      <c r="G267" s="169">
        <f>G266/750</f>
        <v>0.10031386522796297</v>
      </c>
      <c r="H267" s="169">
        <f>H266/1000</f>
        <v>9.63339960788889E-2</v>
      </c>
      <c r="I267" s="169">
        <f>I266/1500</f>
        <v>9.2161143168703691E-2</v>
      </c>
      <c r="J267" s="169">
        <f>J266/2000</f>
        <v>9.0032050046944451E-2</v>
      </c>
      <c r="K267" s="169">
        <f>K266/3000</f>
        <v>8.7902956925185155E-2</v>
      </c>
      <c r="L267" s="169">
        <f>L266/4000</f>
        <v>8.6841498004083958E-2</v>
      </c>
      <c r="M267" s="170">
        <f>M266/5000</f>
        <v>8.6199682427777771E-2</v>
      </c>
      <c r="N267" s="6"/>
      <c r="O267" s="6"/>
      <c r="P267" s="6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</row>
    <row r="268" spans="1:100" ht="15.75" x14ac:dyDescent="0.25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16"/>
      <c r="R268" s="16"/>
      <c r="S268" s="16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</row>
    <row r="269" spans="1:100" ht="15.75" x14ac:dyDescent="0.25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16"/>
      <c r="R269" s="16"/>
      <c r="S269" s="16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</row>
    <row r="270" spans="1:100" ht="15.75" x14ac:dyDescent="0.25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16"/>
      <c r="R270" s="16"/>
      <c r="S270" s="16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</row>
    <row r="271" spans="1:100" ht="15.75" x14ac:dyDescent="0.25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16"/>
      <c r="R271" s="16"/>
      <c r="S271" s="16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</row>
    <row r="272" spans="1:100" ht="15.75" x14ac:dyDescent="0.25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16"/>
      <c r="R272" s="16"/>
      <c r="S272" s="16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</row>
    <row r="273" spans="1:100" ht="15.75" x14ac:dyDescent="0.25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16"/>
      <c r="R273" s="16"/>
      <c r="S273" s="16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</row>
    <row r="274" spans="1:100" ht="15.75" x14ac:dyDescent="0.25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16"/>
      <c r="R274" s="16"/>
      <c r="S274" s="16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</row>
    <row r="275" spans="1:100" ht="15.75" x14ac:dyDescent="0.25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16"/>
      <c r="R275" s="16"/>
      <c r="S275" s="16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</row>
    <row r="276" spans="1:100" ht="15.75" x14ac:dyDescent="0.25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16"/>
      <c r="R276" s="16"/>
      <c r="S276" s="16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</row>
    <row r="277" spans="1:100" ht="15.75" x14ac:dyDescent="0.25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16"/>
      <c r="R277" s="16"/>
      <c r="S277" s="16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</row>
    <row r="278" spans="1:100" ht="15.75" x14ac:dyDescent="0.25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16"/>
      <c r="R278" s="16"/>
      <c r="S278" s="16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</row>
    <row r="279" spans="1:100" ht="15.75" x14ac:dyDescent="0.25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16"/>
      <c r="R279" s="16"/>
      <c r="S279" s="16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</row>
    <row r="280" spans="1:100" ht="15.75" x14ac:dyDescent="0.25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16"/>
      <c r="R280" s="16"/>
      <c r="S280" s="16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</row>
    <row r="281" spans="1:100" ht="15.75" x14ac:dyDescent="0.25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16"/>
      <c r="R281" s="16"/>
      <c r="S281" s="16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</row>
    <row r="282" spans="1:100" ht="15.75" x14ac:dyDescent="0.25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16"/>
      <c r="R282" s="16"/>
      <c r="S282" s="16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</row>
    <row r="283" spans="1:100" ht="15.75" x14ac:dyDescent="0.25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16"/>
      <c r="R283" s="16"/>
      <c r="S283" s="16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</row>
    <row r="284" spans="1:100" ht="15.75" x14ac:dyDescent="0.25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16"/>
      <c r="R284" s="16"/>
      <c r="S284" s="16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</row>
    <row r="285" spans="1:100" ht="15.75" x14ac:dyDescent="0.25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16"/>
      <c r="R285" s="16"/>
      <c r="S285" s="16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</row>
    <row r="286" spans="1:100" ht="15.75" x14ac:dyDescent="0.25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16"/>
      <c r="R286" s="16"/>
      <c r="S286" s="16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</row>
    <row r="287" spans="1:100" ht="15.75" x14ac:dyDescent="0.25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16"/>
      <c r="R287" s="16"/>
      <c r="S287" s="16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</row>
    <row r="288" spans="1:100" ht="15.75" x14ac:dyDescent="0.25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16"/>
      <c r="R288" s="16"/>
      <c r="S288" s="16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</row>
    <row r="289" spans="1:100" ht="15.75" x14ac:dyDescent="0.25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16"/>
      <c r="R289" s="16"/>
      <c r="S289" s="16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</row>
    <row r="290" spans="1:100" ht="18.75" x14ac:dyDescent="0.3">
      <c r="A290" s="58" t="s">
        <v>2</v>
      </c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20"/>
      <c r="N290" s="20"/>
      <c r="O290" s="20"/>
      <c r="P290" s="20"/>
      <c r="Q290" s="16"/>
      <c r="R290" s="16"/>
      <c r="S290" s="16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</row>
    <row r="291" spans="1:100" ht="18.75" x14ac:dyDescent="0.3">
      <c r="A291" s="214" t="s">
        <v>13</v>
      </c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20"/>
      <c r="N291" s="20"/>
      <c r="O291" s="20"/>
      <c r="P291" s="20"/>
      <c r="Q291" s="16"/>
      <c r="R291" s="16"/>
      <c r="S291" s="16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</row>
    <row r="292" spans="1:100" ht="18.75" x14ac:dyDescent="0.3">
      <c r="A292" s="214" t="s">
        <v>16</v>
      </c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</row>
    <row r="293" spans="1:100" ht="18.75" x14ac:dyDescent="0.3">
      <c r="A293" s="214" t="s">
        <v>29</v>
      </c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</row>
    <row r="294" spans="1:100" ht="18.75" x14ac:dyDescent="0.3">
      <c r="A294" s="214" t="s">
        <v>32</v>
      </c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</row>
    <row r="295" spans="1:100" ht="18.75" x14ac:dyDescent="0.3">
      <c r="A295" s="214" t="s">
        <v>111</v>
      </c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</row>
    <row r="296" spans="1:100" ht="18.75" x14ac:dyDescent="0.3">
      <c r="A296" s="214" t="s">
        <v>43</v>
      </c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</row>
    <row r="297" spans="1:100" ht="18.75" x14ac:dyDescent="0.3">
      <c r="A297" s="119" t="s">
        <v>46</v>
      </c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</row>
    <row r="298" spans="1:100" ht="18.75" x14ac:dyDescent="0.3">
      <c r="A298" s="119" t="s">
        <v>61</v>
      </c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</row>
    <row r="299" spans="1:100" ht="18.75" x14ac:dyDescent="0.3">
      <c r="A299" s="214" t="s">
        <v>71</v>
      </c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</row>
    <row r="300" spans="1:100" ht="18.75" x14ac:dyDescent="0.3">
      <c r="A300" s="214" t="s">
        <v>73</v>
      </c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</row>
    <row r="301" spans="1:100" ht="18.75" x14ac:dyDescent="0.3">
      <c r="A301" s="214" t="s">
        <v>112</v>
      </c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</row>
    <row r="302" spans="1:100" ht="18.75" x14ac:dyDescent="0.3">
      <c r="A302" s="214" t="s">
        <v>82</v>
      </c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</row>
    <row r="303" spans="1:100" ht="18.75" x14ac:dyDescent="0.3">
      <c r="A303" s="214" t="s">
        <v>88</v>
      </c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</row>
    <row r="304" spans="1:100" ht="18.75" x14ac:dyDescent="0.3">
      <c r="A304" s="214" t="s">
        <v>90</v>
      </c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</row>
    <row r="305" spans="1:100" ht="18.75" x14ac:dyDescent="0.3">
      <c r="A305" s="214" t="s">
        <v>93</v>
      </c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</row>
    <row r="306" spans="1:100" ht="18.75" x14ac:dyDescent="0.3">
      <c r="A306" s="214" t="s">
        <v>95</v>
      </c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</row>
    <row r="307" spans="1:100" ht="18.75" x14ac:dyDescent="0.3">
      <c r="A307" s="215" t="s">
        <v>103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</row>
    <row r="308" spans="1:100" ht="19.5" thickBot="1" x14ac:dyDescent="0.35">
      <c r="A308" s="59" t="s">
        <v>113</v>
      </c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</row>
    <row r="309" spans="1:100" ht="15.75" x14ac:dyDescent="0.2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</row>
    <row r="310" spans="1:100" ht="15.75" x14ac:dyDescent="0.2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</row>
    <row r="311" spans="1:100" ht="15.75" x14ac:dyDescent="0.2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</row>
    <row r="312" spans="1:100" ht="15.75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</row>
    <row r="313" spans="1:100" ht="15.75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</row>
    <row r="314" spans="1:100" ht="15.75" x14ac:dyDescent="0.2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</row>
    <row r="315" spans="1:100" ht="15.75" x14ac:dyDescent="0.2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</row>
    <row r="316" spans="1:100" ht="15.75" x14ac:dyDescent="0.2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</row>
    <row r="317" spans="1:100" ht="15.75" x14ac:dyDescent="0.2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</row>
    <row r="318" spans="1:100" ht="15.75" x14ac:dyDescent="0.2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</row>
    <row r="319" spans="1:100" ht="15.75" x14ac:dyDescent="0.2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</row>
    <row r="320" spans="1:100" ht="15.75" x14ac:dyDescent="0.2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</row>
    <row r="321" spans="1:100" ht="15.75" x14ac:dyDescent="0.2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</row>
    <row r="322" spans="1:100" ht="15.75" x14ac:dyDescent="0.2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</row>
    <row r="323" spans="1:100" ht="15.75" x14ac:dyDescent="0.2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</row>
    <row r="324" spans="1:100" ht="15.75" x14ac:dyDescent="0.2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</row>
    <row r="325" spans="1:100" ht="15.75" x14ac:dyDescent="0.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</row>
    <row r="326" spans="1:100" ht="15.75" x14ac:dyDescent="0.2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</row>
    <row r="327" spans="1:100" ht="15.75" x14ac:dyDescent="0.2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</row>
    <row r="328" spans="1:100" ht="15.75" x14ac:dyDescent="0.2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</row>
    <row r="329" spans="1:100" ht="15.75" x14ac:dyDescent="0.2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</row>
    <row r="330" spans="1:100" ht="15.75" x14ac:dyDescent="0.2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</row>
    <row r="331" spans="1:100" ht="15.75" x14ac:dyDescent="0.2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</row>
    <row r="332" spans="1:100" ht="15.75" x14ac:dyDescent="0.2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</row>
    <row r="333" spans="1:100" ht="15.75" x14ac:dyDescent="0.2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</row>
    <row r="334" spans="1:100" ht="15.75" x14ac:dyDescent="0.2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</row>
    <row r="335" spans="1:100" ht="15.75" x14ac:dyDescent="0.2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</row>
    <row r="336" spans="1:100" ht="15.75" x14ac:dyDescent="0.2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</row>
    <row r="337" spans="1:100" ht="18.75" x14ac:dyDescent="0.3">
      <c r="A337" s="58" t="s">
        <v>2</v>
      </c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</row>
    <row r="338" spans="1:100" ht="18.75" x14ac:dyDescent="0.3">
      <c r="A338" s="214" t="s">
        <v>13</v>
      </c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</row>
    <row r="339" spans="1:100" ht="18.75" x14ac:dyDescent="0.3">
      <c r="A339" s="214" t="s">
        <v>16</v>
      </c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</row>
    <row r="340" spans="1:100" ht="18.75" x14ac:dyDescent="0.3">
      <c r="A340" s="214" t="s">
        <v>29</v>
      </c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</row>
    <row r="341" spans="1:100" ht="18.75" x14ac:dyDescent="0.3">
      <c r="A341" s="214" t="s">
        <v>32</v>
      </c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</row>
    <row r="342" spans="1:100" ht="18.75" x14ac:dyDescent="0.3">
      <c r="A342" s="214" t="s">
        <v>111</v>
      </c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</row>
    <row r="343" spans="1:100" ht="18.75" x14ac:dyDescent="0.3">
      <c r="A343" s="214" t="s">
        <v>43</v>
      </c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</row>
    <row r="344" spans="1:100" ht="18.75" x14ac:dyDescent="0.3">
      <c r="A344" s="214" t="s">
        <v>115</v>
      </c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</row>
    <row r="345" spans="1:100" ht="18.75" x14ac:dyDescent="0.3">
      <c r="A345" s="214" t="s">
        <v>116</v>
      </c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</row>
    <row r="346" spans="1:100" ht="18.75" x14ac:dyDescent="0.3">
      <c r="A346" s="214" t="s">
        <v>117</v>
      </c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</row>
    <row r="347" spans="1:100" ht="18.75" x14ac:dyDescent="0.3">
      <c r="A347" s="214" t="s">
        <v>118</v>
      </c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</row>
    <row r="348" spans="1:100" ht="18.75" x14ac:dyDescent="0.3">
      <c r="A348" s="214" t="s">
        <v>119</v>
      </c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</row>
    <row r="349" spans="1:100" ht="18.75" x14ac:dyDescent="0.3">
      <c r="A349" s="214" t="s">
        <v>73</v>
      </c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</row>
    <row r="350" spans="1:100" ht="18.75" x14ac:dyDescent="0.3">
      <c r="A350" s="214" t="s">
        <v>112</v>
      </c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</row>
    <row r="351" spans="1:100" ht="18.75" x14ac:dyDescent="0.3">
      <c r="A351" s="214" t="s">
        <v>82</v>
      </c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</row>
    <row r="352" spans="1:100" ht="18.75" x14ac:dyDescent="0.3">
      <c r="A352" s="214" t="s">
        <v>88</v>
      </c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</row>
    <row r="353" spans="1:100" ht="18.75" x14ac:dyDescent="0.3">
      <c r="A353" s="214" t="s">
        <v>90</v>
      </c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</row>
    <row r="354" spans="1:100" ht="18.75" x14ac:dyDescent="0.3">
      <c r="A354" s="214" t="s">
        <v>93</v>
      </c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</row>
    <row r="355" spans="1:100" ht="18.75" x14ac:dyDescent="0.3">
      <c r="A355" s="214" t="s">
        <v>95</v>
      </c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</row>
    <row r="356" spans="1:100" ht="16.5" x14ac:dyDescent="0.3">
      <c r="A356" s="219" t="s">
        <v>103</v>
      </c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</row>
    <row r="357" spans="1:100" ht="19.5" thickBot="1" x14ac:dyDescent="0.35">
      <c r="A357" s="59" t="s">
        <v>113</v>
      </c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</row>
    <row r="358" spans="1:100" ht="15.75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</row>
    <row r="359" spans="1:100" ht="15.75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</row>
    <row r="360" spans="1:100" ht="15.75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</row>
    <row r="361" spans="1:100" ht="15.75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</row>
    <row r="362" spans="1:100" ht="15.75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</row>
    <row r="363" spans="1:100" ht="15.75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</row>
    <row r="364" spans="1:100" ht="15.75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4"/>
      <c r="N364" s="6"/>
      <c r="O364" s="6"/>
      <c r="P364" s="6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</row>
    <row r="365" spans="1:100" ht="15.75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4"/>
      <c r="N365" s="6"/>
      <c r="O365" s="6"/>
      <c r="P365" s="6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</row>
    <row r="366" spans="1:100" ht="15.75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4"/>
      <c r="N366" s="6"/>
      <c r="O366" s="6"/>
      <c r="P366" s="6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</row>
    <row r="367" spans="1:100" ht="15.75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4"/>
      <c r="N367" s="6"/>
      <c r="O367" s="6"/>
      <c r="P367" s="6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</row>
    <row r="368" spans="1:100" ht="15.75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4"/>
      <c r="N368" s="6"/>
      <c r="O368" s="6"/>
      <c r="P368" s="6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</row>
    <row r="369" spans="1:100" ht="15.75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</row>
    <row r="370" spans="1:100" ht="15.75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</row>
    <row r="371" spans="1:100" ht="15.75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</row>
    <row r="372" spans="1:100" ht="15.75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</row>
    <row r="373" spans="1:100" ht="15.75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</row>
    <row r="374" spans="1:100" ht="15.75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</row>
    <row r="375" spans="1:100" ht="15.75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</row>
    <row r="376" spans="1:100" ht="15.75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</row>
    <row r="377" spans="1:100" ht="15.75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</row>
    <row r="378" spans="1:100" ht="15.75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</row>
    <row r="379" spans="1:100" ht="15.75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</row>
    <row r="380" spans="1:100" ht="15.75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</row>
    <row r="381" spans="1:100" ht="15.75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</row>
    <row r="382" spans="1:100" ht="15.75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</row>
    <row r="383" spans="1:100" ht="15.75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</row>
    <row r="384" spans="1:100" ht="15.75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</row>
    <row r="385" spans="1:100" ht="15.75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</row>
    <row r="386" spans="1:100" ht="15.75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</row>
    <row r="387" spans="1:100" ht="15.75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</row>
    <row r="388" spans="1:100" ht="15.75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</row>
    <row r="389" spans="1:100" ht="15.75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</row>
    <row r="390" spans="1:100" ht="15.75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</row>
    <row r="391" spans="1:100" ht="15.75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</row>
    <row r="392" spans="1:100" ht="15.75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</row>
    <row r="393" spans="1:100" ht="15.75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</row>
    <row r="394" spans="1:100" ht="15.75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</row>
    <row r="395" spans="1:100" ht="15.75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</row>
    <row r="396" spans="1:100" ht="15.75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</row>
    <row r="397" spans="1:100" ht="15.75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</row>
    <row r="398" spans="1:100" ht="15.75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</row>
    <row r="399" spans="1:100" ht="15.75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</row>
    <row r="400" spans="1:100" ht="15.75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</row>
    <row r="401" spans="1:100" ht="15.75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</row>
    <row r="402" spans="1:100" ht="15.75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</row>
    <row r="403" spans="1:100" ht="15.75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</row>
    <row r="404" spans="1:100" ht="15.75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</row>
    <row r="405" spans="1:100" ht="15.75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</row>
    <row r="406" spans="1:100" ht="15.75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</row>
    <row r="407" spans="1:100" ht="15.75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</row>
    <row r="408" spans="1:100" ht="15.75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</row>
    <row r="409" spans="1:100" ht="15.75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</row>
    <row r="410" spans="1:100" ht="15.75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</row>
    <row r="411" spans="1:100" ht="15.75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</row>
    <row r="412" spans="1:100" ht="15.75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</row>
    <row r="413" spans="1:100" ht="15.75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</row>
    <row r="414" spans="1:100" ht="15.75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</row>
    <row r="415" spans="1:100" ht="15.75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</row>
    <row r="416" spans="1:100" ht="15.75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</row>
    <row r="417" spans="1:100" ht="15.75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</row>
    <row r="418" spans="1:100" ht="15.75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</row>
    <row r="419" spans="1:100" ht="15.75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</row>
    <row r="420" spans="1:100" ht="15.75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</row>
    <row r="421" spans="1:100" ht="15.75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</row>
    <row r="422" spans="1:100" ht="15.75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</row>
    <row r="423" spans="1:100" ht="15.75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</row>
    <row r="424" spans="1:100" ht="15.75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</row>
    <row r="425" spans="1:100" ht="15.75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</row>
    <row r="426" spans="1:100" ht="15.75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</row>
    <row r="427" spans="1:100" ht="15.75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</row>
    <row r="428" spans="1:100" ht="15.75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</row>
    <row r="429" spans="1:100" ht="15.75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</row>
    <row r="430" spans="1:100" ht="15.75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</row>
    <row r="431" spans="1:100" ht="15.75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</row>
    <row r="432" spans="1:100" ht="15.75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</row>
    <row r="433" spans="1:100" ht="15.75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</row>
    <row r="434" spans="1:100" ht="15.75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</row>
    <row r="435" spans="1:100" ht="15.75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</row>
    <row r="436" spans="1:100" ht="15.75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</row>
    <row r="437" spans="1:100" ht="15.75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</row>
    <row r="438" spans="1:100" ht="15.75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</row>
    <row r="439" spans="1:100" ht="15.75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</row>
    <row r="440" spans="1:100" ht="15.75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</row>
    <row r="441" spans="1:100" ht="15.75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</row>
    <row r="442" spans="1:100" ht="15.75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</row>
    <row r="443" spans="1:100" ht="15.75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</row>
    <row r="444" spans="1:100" ht="15.75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</row>
    <row r="445" spans="1:100" ht="15.75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</row>
    <row r="446" spans="1:100" ht="15.75" x14ac:dyDescent="0.2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</row>
    <row r="447" spans="1:100" ht="15.75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</row>
    <row r="448" spans="1:100" ht="15.75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</row>
    <row r="449" spans="1:100" ht="15.75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</row>
    <row r="450" spans="1:100" ht="15.75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</row>
    <row r="451" spans="1:100" ht="15.75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</row>
    <row r="452" spans="1:100" ht="15.75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</row>
    <row r="453" spans="1:100" ht="15.75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</row>
    <row r="454" spans="1:100" ht="15.75" x14ac:dyDescent="0.2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</row>
    <row r="455" spans="1:100" ht="15.75" x14ac:dyDescent="0.2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</row>
    <row r="456" spans="1:100" ht="15.75" x14ac:dyDescent="0.2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</row>
    <row r="457" spans="1:100" ht="15.75" x14ac:dyDescent="0.2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</row>
    <row r="458" spans="1:100" ht="15.75" x14ac:dyDescent="0.2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</row>
    <row r="459" spans="1:100" ht="15.75" x14ac:dyDescent="0.2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</row>
    <row r="460" spans="1:100" ht="15.75" x14ac:dyDescent="0.2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</row>
    <row r="461" spans="1:100" ht="15.75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6"/>
      <c r="N461" s="6"/>
      <c r="O461" s="6"/>
      <c r="P461" s="6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</row>
    <row r="462" spans="1:100" ht="15.75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6"/>
      <c r="N462" s="6"/>
      <c r="O462" s="6"/>
      <c r="P462" s="6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</row>
    <row r="463" spans="1:100" ht="15.75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6"/>
      <c r="N463" s="6"/>
      <c r="O463" s="6"/>
      <c r="P463" s="6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</row>
    <row r="464" spans="1:100" ht="15.75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6"/>
      <c r="N464" s="6"/>
      <c r="O464" s="6"/>
      <c r="P464" s="6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</row>
    <row r="465" spans="1:100" ht="15.75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6"/>
      <c r="N465" s="6"/>
      <c r="O465" s="6"/>
      <c r="P465" s="6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</row>
    <row r="466" spans="1:100" ht="15.75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6"/>
      <c r="O466" s="6"/>
      <c r="P466" s="6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</row>
    <row r="467" spans="1:100" ht="15.75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6"/>
      <c r="O467" s="6"/>
      <c r="P467" s="6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</row>
    <row r="468" spans="1:100" ht="15.75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6"/>
      <c r="O468" s="6"/>
      <c r="P468" s="6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</row>
    <row r="469" spans="1:100" ht="15.75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6"/>
      <c r="O469" s="6"/>
      <c r="P469" s="6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</row>
    <row r="470" spans="1:100" ht="15.75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6"/>
      <c r="O470" s="6"/>
      <c r="P470" s="6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</row>
    <row r="471" spans="1:100" ht="15.75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6"/>
      <c r="O471" s="6"/>
      <c r="P471" s="6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</row>
    <row r="472" spans="1:100" ht="15.75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6"/>
      <c r="O472" s="6"/>
      <c r="P472" s="6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</row>
    <row r="473" spans="1:100" ht="15.75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6"/>
      <c r="O473" s="6"/>
      <c r="P473" s="6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</row>
    <row r="474" spans="1:100" ht="15.75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6"/>
      <c r="P474" s="6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</row>
    <row r="475" spans="1:100" ht="13.5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</row>
    <row r="476" spans="1:100" ht="13.5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</row>
    <row r="477" spans="1:100" ht="13.5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</row>
    <row r="478" spans="1:100" ht="13.5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</row>
    <row r="479" spans="1:100" ht="13.5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</row>
    <row r="480" spans="1:100" ht="13.5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</row>
    <row r="481" spans="1:100" ht="13.5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</row>
    <row r="482" spans="1:100" ht="13.5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</row>
    <row r="483" spans="1:100" ht="13.5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</row>
    <row r="484" spans="1:100" ht="13.5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</row>
    <row r="485" spans="1:100" ht="13.5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</row>
    <row r="486" spans="1:100" ht="13.5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</row>
    <row r="487" spans="1:100" ht="13.5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</row>
    <row r="488" spans="1:100" ht="13.5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</row>
    <row r="489" spans="1:100" ht="13.5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</row>
    <row r="490" spans="1:100" ht="13.5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</row>
    <row r="491" spans="1:100" ht="13.5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</row>
    <row r="492" spans="1:100" ht="13.5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</row>
    <row r="493" spans="1:100" ht="13.5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</row>
    <row r="494" spans="1:100" ht="13.5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</row>
    <row r="495" spans="1:100" ht="13.5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</row>
    <row r="496" spans="1:100" ht="13.5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</row>
    <row r="497" spans="1:100" ht="13.5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</row>
    <row r="498" spans="1:100" ht="13.5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</row>
    <row r="499" spans="1:100" ht="13.5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</row>
    <row r="500" spans="1:100" ht="13.5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</row>
    <row r="501" spans="1:100" ht="13.5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</row>
    <row r="502" spans="1:100" ht="13.5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</row>
    <row r="503" spans="1:100" ht="13.5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</row>
    <row r="504" spans="1:100" ht="13.5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</row>
    <row r="505" spans="1:100" ht="13.5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</row>
    <row r="506" spans="1:100" ht="13.5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</row>
    <row r="507" spans="1:100" ht="13.5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</row>
    <row r="508" spans="1:100" ht="13.5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</row>
    <row r="509" spans="1:100" ht="13.5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</row>
    <row r="510" spans="1:100" ht="13.5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</row>
    <row r="511" spans="1:100" ht="13.5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</row>
    <row r="512" spans="1:100" ht="13.5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</row>
    <row r="513" spans="1:100" ht="13.5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</row>
    <row r="514" spans="1:100" ht="13.5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</row>
    <row r="515" spans="1:100" ht="13.5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</row>
    <row r="516" spans="1:100" ht="13.5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</row>
    <row r="517" spans="1:100" ht="13.5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</row>
    <row r="518" spans="1:100" ht="13.5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</row>
    <row r="519" spans="1:100" ht="13.5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</row>
    <row r="520" spans="1:100" ht="13.5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</row>
    <row r="521" spans="1:100" ht="13.5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</row>
    <row r="522" spans="1:100" ht="13.5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</row>
    <row r="523" spans="1:100" ht="13.5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</row>
    <row r="524" spans="1:100" ht="13.5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</row>
    <row r="525" spans="1:100" ht="13.5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</row>
    <row r="526" spans="1:100" ht="13.5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</row>
    <row r="527" spans="1:100" ht="13.5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</row>
    <row r="528" spans="1:100" ht="13.5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</row>
    <row r="529" spans="1:100" ht="13.5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</row>
    <row r="530" spans="1:100" ht="13.5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</row>
    <row r="531" spans="1:100" ht="13.5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</row>
    <row r="532" spans="1:100" ht="13.5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</row>
    <row r="533" spans="1:100" ht="13.5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</row>
    <row r="534" spans="1:100" ht="13.5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</row>
    <row r="535" spans="1:100" ht="13.5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</row>
    <row r="536" spans="1:100" ht="13.5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</row>
    <row r="537" spans="1:100" ht="13.5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</row>
    <row r="538" spans="1:100" ht="13.5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</row>
    <row r="539" spans="1:100" ht="13.5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</row>
    <row r="540" spans="1:100" ht="13.5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</row>
    <row r="541" spans="1:100" ht="13.5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</row>
    <row r="542" spans="1:100" ht="13.5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</row>
    <row r="543" spans="1:100" ht="13.5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</row>
    <row r="544" spans="1:100" ht="13.5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</row>
    <row r="545" spans="1:100" ht="13.5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</row>
    <row r="546" spans="1:100" ht="13.5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</row>
    <row r="547" spans="1:100" ht="13.5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</row>
    <row r="548" spans="1:100" ht="13.5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</row>
    <row r="549" spans="1:100" ht="13.5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</row>
    <row r="550" spans="1:100" ht="13.5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</row>
    <row r="551" spans="1:100" ht="13.5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</row>
    <row r="552" spans="1:100" ht="13.5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</row>
    <row r="553" spans="1:100" ht="13.5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</row>
    <row r="554" spans="1:100" ht="13.5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</row>
    <row r="555" spans="1:100" ht="13.5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</row>
    <row r="556" spans="1:100" ht="13.5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</row>
    <row r="557" spans="1:100" ht="13.5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</row>
    <row r="558" spans="1:100" ht="13.5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</row>
    <row r="559" spans="1:100" ht="13.5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</row>
    <row r="560" spans="1:100" ht="13.5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</row>
    <row r="561" spans="1:100" ht="13.5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</row>
    <row r="562" spans="1:100" ht="13.5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</row>
    <row r="563" spans="1:100" ht="13.5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</row>
    <row r="564" spans="1:100" ht="13.5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</row>
    <row r="565" spans="1:100" ht="13.5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</row>
    <row r="566" spans="1:100" ht="13.5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</row>
    <row r="567" spans="1:100" ht="13.5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</row>
    <row r="568" spans="1:100" ht="13.5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</row>
    <row r="569" spans="1:100" ht="13.5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</row>
    <row r="570" spans="1:100" ht="13.5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</row>
    <row r="571" spans="1:100" ht="13.5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</row>
    <row r="572" spans="1:100" ht="13.5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</row>
    <row r="573" spans="1:100" ht="13.5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</row>
    <row r="574" spans="1:100" ht="13.5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</row>
    <row r="575" spans="1:100" ht="13.5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</row>
    <row r="576" spans="1:100" ht="13.5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</row>
    <row r="577" spans="1:100" ht="13.5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</row>
    <row r="578" spans="1:100" ht="13.5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</row>
    <row r="579" spans="1:100" ht="13.5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</row>
    <row r="580" spans="1:100" ht="13.5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</row>
    <row r="581" spans="1:100" ht="13.5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</row>
    <row r="582" spans="1:100" ht="13.5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</row>
    <row r="583" spans="1:100" ht="13.5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</row>
    <row r="584" spans="1:100" ht="13.5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</row>
    <row r="585" spans="1:100" ht="13.5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</row>
    <row r="586" spans="1:100" ht="13.5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</row>
    <row r="587" spans="1:100" ht="13.5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</row>
    <row r="588" spans="1:100" ht="13.5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</row>
    <row r="589" spans="1:100" ht="13.5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</row>
    <row r="590" spans="1:100" ht="13.5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</row>
    <row r="591" spans="1:100" ht="13.5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</row>
    <row r="592" spans="1:100" ht="13.5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</row>
    <row r="593" spans="1:100" ht="13.5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</row>
    <row r="594" spans="1:100" ht="13.5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</row>
    <row r="595" spans="1:100" ht="13.5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</row>
    <row r="596" spans="1:100" ht="13.5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</row>
    <row r="597" spans="1:100" ht="13.5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</row>
    <row r="598" spans="1:100" ht="13.5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</row>
    <row r="599" spans="1:100" ht="13.5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</row>
    <row r="600" spans="1:100" ht="13.5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</row>
    <row r="601" spans="1:100" ht="13.5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</row>
    <row r="602" spans="1:100" ht="13.5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</row>
    <row r="603" spans="1:100" ht="13.5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</row>
    <row r="604" spans="1:100" ht="13.5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</row>
    <row r="605" spans="1:100" ht="13.5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</row>
    <row r="606" spans="1:100" ht="13.5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</row>
    <row r="607" spans="1:100" ht="13.5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</row>
    <row r="608" spans="1:100" ht="13.5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</row>
    <row r="609" spans="1:100" ht="13.5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</row>
    <row r="610" spans="1:100" ht="13.5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</row>
    <row r="611" spans="1:100" ht="13.5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</row>
    <row r="612" spans="1:100" ht="13.5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</row>
    <row r="613" spans="1:100" ht="13.5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</row>
    <row r="614" spans="1:100" ht="13.5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</row>
    <row r="615" spans="1:100" ht="13.5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</row>
    <row r="616" spans="1:100" ht="13.5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</row>
    <row r="617" spans="1:100" ht="13.5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</row>
    <row r="618" spans="1:100" ht="13.5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</row>
    <row r="619" spans="1:100" ht="13.5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</row>
    <row r="620" spans="1:100" ht="13.5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</row>
    <row r="621" spans="1:100" ht="13.5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</row>
    <row r="622" spans="1:100" ht="13.5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</row>
    <row r="623" spans="1:100" ht="13.5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</row>
    <row r="624" spans="1:100" ht="13.5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</row>
    <row r="625" spans="1:100" ht="13.5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</row>
    <row r="626" spans="1:100" ht="13.5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</row>
    <row r="627" spans="1:100" ht="13.5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</row>
    <row r="628" spans="1:100" ht="13.5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</row>
    <row r="629" spans="1:100" ht="13.5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</row>
    <row r="630" spans="1:100" ht="13.5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</row>
    <row r="631" spans="1:100" ht="13.5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</row>
    <row r="632" spans="1:100" ht="13.5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</row>
    <row r="633" spans="1:100" ht="13.5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</row>
    <row r="634" spans="1:100" ht="13.5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</row>
    <row r="635" spans="1:100" ht="13.5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</row>
    <row r="636" spans="1:100" ht="13.5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</row>
    <row r="637" spans="1:100" ht="13.5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</row>
    <row r="638" spans="1:100" ht="13.5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</row>
    <row r="639" spans="1:100" ht="13.5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</row>
    <row r="640" spans="1:100" ht="13.5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</row>
    <row r="641" spans="1:100" ht="13.5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</row>
    <row r="642" spans="1:100" ht="13.5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</row>
    <row r="643" spans="1:100" ht="13.5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</row>
    <row r="644" spans="1:100" ht="13.5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</row>
    <row r="645" spans="1:100" ht="13.5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</row>
    <row r="646" spans="1:100" ht="13.5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</row>
    <row r="647" spans="1:100" ht="13.5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</row>
    <row r="648" spans="1:100" ht="13.5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</row>
    <row r="649" spans="1:100" ht="13.5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</row>
    <row r="650" spans="1:100" ht="13.5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</row>
    <row r="651" spans="1:100" ht="13.5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</row>
    <row r="652" spans="1:100" ht="13.5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</row>
    <row r="653" spans="1:100" ht="13.5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</row>
    <row r="654" spans="1:100" ht="13.5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</row>
    <row r="655" spans="1:100" ht="13.5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</row>
    <row r="656" spans="1:100" ht="13.5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</row>
    <row r="657" spans="1:100" ht="13.5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</row>
    <row r="658" spans="1:100" ht="13.5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</row>
    <row r="659" spans="1:100" ht="13.5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</row>
    <row r="660" spans="1:100" ht="13.5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</row>
    <row r="661" spans="1:100" ht="13.5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</row>
    <row r="662" spans="1:100" ht="13.5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</row>
    <row r="663" spans="1:100" ht="13.5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</row>
    <row r="664" spans="1:100" ht="13.5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</row>
    <row r="665" spans="1:100" ht="13.5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</row>
    <row r="666" spans="1:100" ht="13.5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</row>
    <row r="667" spans="1:100" ht="13.5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</row>
    <row r="668" spans="1:100" ht="13.5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</row>
    <row r="669" spans="1:100" ht="13.5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</row>
    <row r="670" spans="1:100" ht="13.5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</row>
    <row r="671" spans="1:100" ht="13.5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</row>
    <row r="672" spans="1:100" ht="13.5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</row>
    <row r="673" spans="1:100" ht="13.5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</row>
    <row r="674" spans="1:100" ht="13.5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</row>
    <row r="675" spans="1:100" ht="13.5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</row>
    <row r="676" spans="1:100" ht="13.5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</row>
    <row r="677" spans="1:100" ht="13.5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</row>
    <row r="678" spans="1:100" ht="13.5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</row>
    <row r="679" spans="1:100" ht="13.5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</row>
    <row r="680" spans="1:100" ht="13.5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</row>
    <row r="681" spans="1:100" ht="13.5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</row>
    <row r="682" spans="1:100" ht="13.5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</row>
    <row r="683" spans="1:100" ht="13.5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</row>
    <row r="684" spans="1:100" ht="13.5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</row>
    <row r="685" spans="1:100" ht="13.5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</row>
    <row r="686" spans="1:100" ht="13.5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</row>
    <row r="687" spans="1:100" ht="13.5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</row>
    <row r="688" spans="1:100" ht="13.5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</row>
    <row r="689" spans="1:100" ht="13.5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</row>
    <row r="690" spans="1:100" ht="13.5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</row>
    <row r="691" spans="1:100" ht="13.5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</row>
    <row r="692" spans="1:100" ht="13.5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</row>
    <row r="693" spans="1:100" ht="13.5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</row>
    <row r="694" spans="1:100" ht="13.5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</row>
    <row r="695" spans="1:100" ht="13.5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</row>
    <row r="696" spans="1:100" ht="13.5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</row>
    <row r="697" spans="1:100" ht="13.5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</row>
    <row r="698" spans="1:100" ht="13.5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</row>
    <row r="699" spans="1:100" ht="13.5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</row>
    <row r="700" spans="1:100" ht="13.5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</row>
    <row r="701" spans="1:100" ht="13.5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</row>
    <row r="702" spans="1:100" ht="13.5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</row>
    <row r="703" spans="1:100" ht="13.5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</row>
    <row r="704" spans="1:100" ht="13.5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</row>
    <row r="705" spans="1:100" ht="13.5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</row>
    <row r="706" spans="1:100" ht="13.5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</row>
    <row r="707" spans="1:100" ht="13.5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</row>
    <row r="708" spans="1:100" ht="13.5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</row>
    <row r="709" spans="1:100" ht="13.5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</row>
    <row r="710" spans="1:100" ht="13.5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</row>
    <row r="711" spans="1:100" ht="13.5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</row>
    <row r="712" spans="1:100" ht="13.5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</row>
    <row r="713" spans="1:100" ht="13.5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</row>
    <row r="714" spans="1:100" ht="13.5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</row>
    <row r="715" spans="1:100" ht="13.5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</row>
    <row r="716" spans="1:100" ht="13.5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</row>
    <row r="717" spans="1:100" ht="13.5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</row>
    <row r="718" spans="1:100" ht="13.5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</row>
    <row r="719" spans="1:100" ht="13.5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</row>
    <row r="720" spans="1:100" ht="13.5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</row>
    <row r="721" spans="1:100" ht="13.5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</row>
    <row r="722" spans="1:100" ht="13.5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</row>
    <row r="723" spans="1:100" ht="13.5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</row>
    <row r="724" spans="1:100" ht="13.5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</row>
    <row r="725" spans="1:100" ht="13.5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</row>
    <row r="726" spans="1:100" ht="13.5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</row>
    <row r="727" spans="1:100" ht="13.5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</row>
    <row r="728" spans="1:100" ht="13.5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</row>
    <row r="729" spans="1:100" ht="13.5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</row>
    <row r="730" spans="1:100" ht="13.5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</row>
    <row r="731" spans="1:100" ht="13.5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</row>
    <row r="732" spans="1:100" ht="13.5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</row>
    <row r="733" spans="1:100" ht="13.5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</row>
    <row r="734" spans="1:100" ht="13.5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</row>
    <row r="735" spans="1:100" ht="13.5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</row>
    <row r="736" spans="1:100" ht="13.5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</row>
    <row r="737" spans="1:100" ht="13.5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</row>
    <row r="738" spans="1:100" ht="13.5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</row>
    <row r="739" spans="1:100" ht="13.5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</row>
    <row r="740" spans="1:100" ht="13.5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</row>
    <row r="741" spans="1:100" ht="13.5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</row>
    <row r="742" spans="1:100" ht="13.5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</row>
    <row r="743" spans="1:100" ht="13.5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</row>
    <row r="744" spans="1:100" ht="13.5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</row>
    <row r="745" spans="1:100" ht="13.5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</row>
    <row r="746" spans="1:100" ht="13.5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</row>
    <row r="747" spans="1:100" ht="13.5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</row>
    <row r="748" spans="1:100" ht="13.5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</row>
    <row r="749" spans="1:100" ht="13.5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</row>
    <row r="750" spans="1:100" ht="13.5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</row>
    <row r="751" spans="1:100" ht="13.5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</row>
    <row r="752" spans="1:100" ht="13.5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</row>
    <row r="753" spans="1:100" ht="13.5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</row>
    <row r="754" spans="1:100" ht="13.5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</row>
    <row r="755" spans="1:100" ht="13.5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</row>
    <row r="756" spans="1:100" ht="13.5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</row>
    <row r="757" spans="1:100" ht="13.5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</row>
    <row r="758" spans="1:100" ht="13.5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</row>
    <row r="759" spans="1:100" ht="13.5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</row>
    <row r="760" spans="1:100" ht="13.5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</row>
    <row r="761" spans="1:100" ht="13.5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</row>
    <row r="762" spans="1:100" ht="13.5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</row>
    <row r="763" spans="1:100" ht="13.5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</row>
    <row r="764" spans="1:100" ht="13.5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</row>
    <row r="765" spans="1:100" ht="13.5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</row>
    <row r="766" spans="1:100" ht="13.5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</row>
    <row r="767" spans="1:100" ht="13.5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</row>
    <row r="768" spans="1:100" ht="13.5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</row>
    <row r="769" spans="1:100" ht="13.5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</row>
    <row r="770" spans="1:100" ht="13.5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</row>
    <row r="771" spans="1:100" ht="13.5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</row>
    <row r="772" spans="1:100" ht="13.5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</row>
    <row r="773" spans="1:100" ht="13.5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</row>
    <row r="774" spans="1:100" ht="13.5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</row>
    <row r="775" spans="1:100" ht="13.5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</row>
    <row r="776" spans="1:100" ht="13.5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</row>
    <row r="777" spans="1:100" ht="13.5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</row>
    <row r="778" spans="1:100" ht="13.5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</row>
    <row r="779" spans="1:100" ht="13.5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</row>
    <row r="780" spans="1:100" ht="13.5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</row>
    <row r="781" spans="1:100" ht="13.5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</row>
    <row r="782" spans="1:100" ht="13.5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</row>
    <row r="783" spans="1:100" ht="13.5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</row>
    <row r="784" spans="1:100" ht="13.5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</row>
    <row r="785" spans="1:100" ht="13.5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</row>
    <row r="786" spans="1:100" ht="13.5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</row>
    <row r="787" spans="1:100" ht="13.5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</row>
    <row r="788" spans="1:100" ht="13.5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</row>
    <row r="789" spans="1:100" ht="13.5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</row>
    <row r="790" spans="1:100" ht="13.5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</row>
    <row r="791" spans="1:100" ht="13.5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</row>
    <row r="792" spans="1:100" ht="13.5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</row>
    <row r="793" spans="1:100" ht="13.5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</row>
    <row r="794" spans="1:100" ht="13.5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</row>
    <row r="795" spans="1:100" ht="13.5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</row>
    <row r="796" spans="1:100" ht="13.5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</row>
    <row r="797" spans="1:100" ht="13.5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</row>
    <row r="798" spans="1:100" ht="13.5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</row>
    <row r="799" spans="1:100" ht="13.5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</row>
    <row r="800" spans="1:100" ht="13.5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</row>
    <row r="801" spans="1:100" ht="13.5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</row>
    <row r="802" spans="1:100" ht="13.5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</row>
    <row r="803" spans="1:100" ht="13.5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</row>
    <row r="804" spans="1:100" ht="13.5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</row>
    <row r="805" spans="1:100" ht="13.5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</row>
    <row r="806" spans="1:100" ht="13.5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</row>
    <row r="807" spans="1:100" ht="13.5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</row>
    <row r="808" spans="1:100" ht="13.5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</row>
    <row r="809" spans="1:100" ht="13.5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</row>
    <row r="810" spans="1:100" ht="13.5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</row>
    <row r="811" spans="1:100" ht="13.5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</row>
    <row r="812" spans="1:100" ht="13.5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</row>
    <row r="813" spans="1:100" ht="13.5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</row>
    <row r="814" spans="1:100" ht="13.5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</row>
    <row r="815" spans="1:100" ht="13.5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</row>
    <row r="816" spans="1:100" ht="13.5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</row>
    <row r="817" spans="1:100" ht="13.5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</row>
    <row r="818" spans="1:100" ht="13.5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</row>
    <row r="819" spans="1:100" ht="13.5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</row>
    <row r="820" spans="1:100" ht="13.5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</row>
    <row r="821" spans="1:100" ht="13.5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</row>
    <row r="822" spans="1:100" ht="13.5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</row>
    <row r="823" spans="1:100" ht="13.5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</row>
    <row r="824" spans="1:100" ht="13.5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</row>
    <row r="825" spans="1:100" ht="13.5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</row>
    <row r="826" spans="1:100" ht="13.5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</row>
    <row r="827" spans="1:100" ht="13.5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</row>
    <row r="828" spans="1:100" ht="13.5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</row>
    <row r="829" spans="1:100" ht="13.5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</row>
    <row r="830" spans="1:100" ht="13.5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</row>
    <row r="831" spans="1:100" ht="13.5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</row>
    <row r="832" spans="1:100" ht="13.5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</row>
    <row r="833" spans="1:100" ht="13.5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</row>
    <row r="834" spans="1:100" ht="13.5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</row>
    <row r="835" spans="1:100" ht="13.5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</row>
    <row r="836" spans="1:100" ht="13.5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</row>
    <row r="837" spans="1:100" ht="13.5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</row>
    <row r="838" spans="1:100" ht="13.5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</row>
    <row r="839" spans="1:100" ht="13.5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</row>
    <row r="840" spans="1:100" ht="13.5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</row>
    <row r="841" spans="1:100" ht="13.5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</row>
    <row r="842" spans="1:100" ht="13.5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</row>
    <row r="843" spans="1:100" ht="13.5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</row>
    <row r="844" spans="1:100" ht="13.5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</row>
    <row r="845" spans="1:100" ht="13.5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</row>
    <row r="846" spans="1:100" ht="13.5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</row>
    <row r="847" spans="1:100" ht="13.5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</row>
    <row r="848" spans="1:100" ht="13.5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</row>
    <row r="849" spans="1:100" ht="13.5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</row>
    <row r="850" spans="1:100" ht="13.5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</row>
    <row r="851" spans="1:100" ht="13.5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</row>
    <row r="852" spans="1:100" ht="13.5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</row>
    <row r="853" spans="1:100" ht="13.5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</row>
    <row r="854" spans="1:100" ht="13.5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</row>
    <row r="855" spans="1:100" ht="13.5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</row>
    <row r="856" spans="1:100" ht="13.5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</row>
    <row r="857" spans="1:100" ht="13.5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</row>
    <row r="858" spans="1:100" ht="13.5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</row>
    <row r="859" spans="1:100" ht="13.5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</row>
    <row r="860" spans="1:100" ht="13.5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</row>
    <row r="861" spans="1:100" ht="13.5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</row>
    <row r="862" spans="1:100" ht="13.5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</row>
    <row r="863" spans="1:100" ht="13.5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</row>
    <row r="864" spans="1:100" ht="13.5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</row>
    <row r="865" spans="1:100" ht="13.5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</row>
    <row r="866" spans="1:100" ht="13.5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</row>
    <row r="867" spans="1:100" ht="13.5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</row>
    <row r="868" spans="1:100" ht="13.5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</row>
    <row r="869" spans="1:100" ht="13.5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</row>
    <row r="870" spans="1:100" ht="13.5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</row>
    <row r="871" spans="1:100" ht="13.5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</row>
    <row r="872" spans="1:100" ht="13.5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</row>
    <row r="873" spans="1:100" ht="13.5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</row>
    <row r="874" spans="1:100" ht="13.5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</row>
    <row r="875" spans="1:100" ht="13.5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</row>
    <row r="876" spans="1:100" ht="13.5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</row>
    <row r="877" spans="1:100" ht="13.5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</row>
    <row r="878" spans="1:100" ht="13.5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</row>
    <row r="879" spans="1:100" ht="13.5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</row>
    <row r="880" spans="1:100" ht="13.5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</row>
    <row r="881" spans="1:100" ht="13.5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</row>
    <row r="882" spans="1:100" ht="13.5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</row>
    <row r="883" spans="1:100" ht="13.5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</row>
    <row r="884" spans="1:100" ht="13.5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</row>
    <row r="885" spans="1:100" ht="13.5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</row>
    <row r="886" spans="1:100" ht="13.5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</row>
    <row r="887" spans="1:100" ht="13.5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</row>
    <row r="888" spans="1:100" ht="13.5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</row>
    <row r="889" spans="1:100" ht="13.5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</row>
    <row r="890" spans="1:100" ht="13.5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</row>
    <row r="891" spans="1:100" ht="13.5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</row>
    <row r="892" spans="1:100" ht="13.5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</row>
    <row r="893" spans="1:100" ht="13.5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</row>
    <row r="894" spans="1:100" ht="13.5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</row>
    <row r="895" spans="1:100" ht="13.5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</row>
    <row r="896" spans="1:100" ht="13.5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</row>
    <row r="897" spans="1:100" ht="13.5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</row>
    <row r="898" spans="1:100" ht="13.5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</row>
    <row r="899" spans="1:100" ht="13.5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</row>
    <row r="900" spans="1:100" ht="13.5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</row>
    <row r="901" spans="1:100" ht="13.5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</row>
    <row r="902" spans="1:100" ht="13.5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</row>
    <row r="903" spans="1:100" ht="13.5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</row>
    <row r="904" spans="1:100" ht="13.5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</row>
    <row r="905" spans="1:100" ht="13.5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</row>
    <row r="906" spans="1:100" ht="13.5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</row>
    <row r="907" spans="1:100" ht="13.5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</row>
    <row r="908" spans="1:100" ht="13.5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</row>
    <row r="909" spans="1:100" ht="13.5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</row>
    <row r="910" spans="1:100" ht="13.5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</row>
    <row r="911" spans="1:100" ht="13.5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</row>
    <row r="912" spans="1:100" ht="13.5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</row>
    <row r="913" spans="1:100" ht="13.5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</row>
    <row r="914" spans="1:100" ht="13.5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</row>
    <row r="915" spans="1:100" ht="13.5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</row>
    <row r="916" spans="1:100" ht="13.5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</row>
    <row r="917" spans="1:100" ht="13.5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</row>
    <row r="918" spans="1:100" ht="13.5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</row>
    <row r="919" spans="1:100" ht="13.5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</row>
    <row r="920" spans="1:100" ht="13.5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</row>
    <row r="921" spans="1:100" ht="13.5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</row>
    <row r="922" spans="1:100" ht="13.5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</row>
    <row r="923" spans="1:100" ht="13.5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</row>
    <row r="924" spans="1:100" ht="13.5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</row>
    <row r="925" spans="1:100" ht="13.5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</row>
    <row r="926" spans="1:100" ht="13.5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</row>
    <row r="927" spans="1:100" ht="13.5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</row>
    <row r="928" spans="1:100" ht="13.5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</row>
    <row r="929" spans="1:100" ht="13.5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</row>
    <row r="930" spans="1:100" ht="13.5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</row>
    <row r="931" spans="1:100" ht="13.5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</row>
    <row r="932" spans="1:100" ht="13.5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</row>
    <row r="933" spans="1:100" ht="13.5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</row>
    <row r="934" spans="1:100" ht="13.5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</row>
    <row r="935" spans="1:100" ht="13.5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</row>
    <row r="936" spans="1:100" ht="13.5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</row>
    <row r="937" spans="1:100" ht="13.5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</row>
    <row r="938" spans="1:100" ht="13.5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</row>
    <row r="939" spans="1:100" ht="13.5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</row>
    <row r="940" spans="1:100" ht="13.5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</row>
    <row r="941" spans="1:100" ht="13.5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</row>
    <row r="942" spans="1:100" ht="13.5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</row>
    <row r="943" spans="1:100" ht="13.5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</row>
    <row r="944" spans="1:100" ht="13.5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</row>
    <row r="945" spans="1:100" ht="13.5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</row>
    <row r="946" spans="1:100" ht="13.5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</row>
    <row r="947" spans="1:100" ht="13.5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</row>
    <row r="948" spans="1:100" ht="13.5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</row>
    <row r="949" spans="1:100" ht="13.5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</row>
    <row r="950" spans="1:100" ht="13.5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</row>
    <row r="951" spans="1:100" ht="13.5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</row>
    <row r="952" spans="1:100" ht="13.5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</row>
    <row r="953" spans="1:100" ht="13.5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</row>
    <row r="954" spans="1:100" ht="13.5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</row>
    <row r="955" spans="1:100" ht="13.5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</row>
    <row r="956" spans="1:100" ht="13.5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</row>
    <row r="957" spans="1:100" ht="13.5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</row>
    <row r="958" spans="1:100" ht="13.5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</row>
    <row r="959" spans="1:100" ht="13.5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</row>
    <row r="960" spans="1:100" ht="13.5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</row>
    <row r="961" spans="1:100" ht="13.5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</row>
    <row r="962" spans="1:100" ht="13.5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</row>
    <row r="963" spans="1:100" ht="13.5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</row>
    <row r="964" spans="1:100" ht="13.5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</row>
    <row r="965" spans="1:100" ht="13.5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</row>
    <row r="966" spans="1:100" ht="13.5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</row>
    <row r="967" spans="1:100" ht="13.5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</row>
    <row r="968" spans="1:100" ht="13.5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</row>
    <row r="969" spans="1:100" ht="13.5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</row>
    <row r="970" spans="1:100" ht="13.5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</row>
    <row r="971" spans="1:100" ht="13.5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</row>
    <row r="972" spans="1:100" ht="13.5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</row>
    <row r="973" spans="1:100" ht="13.5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</row>
    <row r="974" spans="1:100" ht="13.5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</row>
    <row r="975" spans="1:100" ht="13.5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</row>
    <row r="976" spans="1:100" ht="13.5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</row>
    <row r="977" spans="1:100" ht="13.5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</row>
    <row r="978" spans="1:100" ht="13.5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</row>
    <row r="979" spans="1:100" ht="13.5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</row>
    <row r="980" spans="1:100" ht="13.5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</row>
    <row r="981" spans="1:100" ht="13.5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</row>
    <row r="982" spans="1:100" ht="13.5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</row>
    <row r="983" spans="1:100" ht="13.5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</row>
    <row r="984" spans="1:100" ht="13.5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</row>
    <row r="985" spans="1:100" ht="13.5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</row>
    <row r="986" spans="1:100" ht="13.5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</row>
    <row r="987" spans="1:100" ht="13.5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</row>
    <row r="988" spans="1:100" ht="13.5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</row>
    <row r="989" spans="1:100" ht="13.5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</row>
    <row r="990" spans="1:100" ht="13.5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</row>
    <row r="991" spans="1:100" ht="13.5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</row>
    <row r="992" spans="1:100" ht="13.5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</row>
    <row r="993" spans="1:100" ht="13.5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</row>
    <row r="994" spans="1:100" ht="13.5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</row>
    <row r="995" spans="1:100" ht="13.5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</row>
    <row r="996" spans="1:100" ht="13.5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</row>
    <row r="997" spans="1:100" ht="13.5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</row>
    <row r="998" spans="1:100" ht="13.5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</row>
    <row r="999" spans="1:100" ht="13.5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</row>
    <row r="1000" spans="1:100" ht="13.5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</row>
    <row r="1001" spans="1:100" ht="13.5" x14ac:dyDescent="0.25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</row>
    <row r="1002" spans="1:100" ht="13.5" x14ac:dyDescent="0.25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</row>
    <row r="1003" spans="1:100" ht="13.5" x14ac:dyDescent="0.25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</row>
    <row r="1004" spans="1:100" ht="13.5" x14ac:dyDescent="0.25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</row>
    <row r="1005" spans="1:100" ht="13.5" x14ac:dyDescent="0.25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</row>
    <row r="1006" spans="1:100" ht="13.5" x14ac:dyDescent="0.25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</row>
    <row r="1007" spans="1:100" ht="13.5" x14ac:dyDescent="0.25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</row>
    <row r="1008" spans="1:100" ht="13.5" x14ac:dyDescent="0.25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</row>
    <row r="1009" spans="1:100" ht="13.5" x14ac:dyDescent="0.25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</row>
    <row r="1010" spans="1:100" ht="13.5" x14ac:dyDescent="0.25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</row>
    <row r="1011" spans="1:100" ht="13.5" x14ac:dyDescent="0.25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</row>
    <row r="1012" spans="1:100" ht="13.5" x14ac:dyDescent="0.25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</row>
    <row r="1013" spans="1:100" ht="13.5" x14ac:dyDescent="0.25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</row>
    <row r="1014" spans="1:100" ht="13.5" x14ac:dyDescent="0.25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</row>
    <row r="1015" spans="1:100" ht="13.5" x14ac:dyDescent="0.25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</row>
    <row r="1016" spans="1:100" ht="13.5" x14ac:dyDescent="0.25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</row>
    <row r="1017" spans="1:100" ht="13.5" x14ac:dyDescent="0.25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</row>
    <row r="1018" spans="1:100" ht="13.5" x14ac:dyDescent="0.25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</row>
    <row r="1019" spans="1:100" ht="13.5" x14ac:dyDescent="0.25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</row>
    <row r="1020" spans="1:100" ht="13.5" x14ac:dyDescent="0.25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</row>
    <row r="1021" spans="1:100" ht="13.5" x14ac:dyDescent="0.25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</row>
    <row r="1022" spans="1:100" ht="13.5" x14ac:dyDescent="0.25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</row>
    <row r="1023" spans="1:100" ht="13.5" x14ac:dyDescent="0.25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</row>
    <row r="1024" spans="1:100" ht="13.5" x14ac:dyDescent="0.25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</row>
    <row r="1025" spans="1:100" ht="13.5" x14ac:dyDescent="0.25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</row>
    <row r="1026" spans="1:100" ht="13.5" x14ac:dyDescent="0.25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</row>
    <row r="1027" spans="1:100" ht="13.5" x14ac:dyDescent="0.25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</row>
    <row r="1028" spans="1:100" ht="13.5" x14ac:dyDescent="0.25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</row>
    <row r="1029" spans="1:100" ht="13.5" x14ac:dyDescent="0.25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</row>
    <row r="1030" spans="1:100" ht="13.5" x14ac:dyDescent="0.25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</row>
    <row r="1031" spans="1:100" ht="13.5" x14ac:dyDescent="0.25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</row>
    <row r="1032" spans="1:100" ht="13.5" x14ac:dyDescent="0.25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</row>
    <row r="1033" spans="1:100" ht="13.5" x14ac:dyDescent="0.25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</row>
    <row r="1034" spans="1:100" ht="13.5" x14ac:dyDescent="0.25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</row>
    <row r="1035" spans="1:100" ht="13.5" x14ac:dyDescent="0.25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</row>
    <row r="1036" spans="1:100" ht="13.5" x14ac:dyDescent="0.25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</row>
    <row r="1037" spans="1:100" ht="13.5" x14ac:dyDescent="0.25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</row>
    <row r="1038" spans="1:100" ht="13.5" x14ac:dyDescent="0.25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</row>
    <row r="1039" spans="1:100" ht="13.5" x14ac:dyDescent="0.25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</row>
    <row r="1040" spans="1:100" ht="13.5" x14ac:dyDescent="0.25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</row>
    <row r="1041" spans="1:100" ht="13.5" x14ac:dyDescent="0.25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</row>
    <row r="1042" spans="1:100" ht="13.5" x14ac:dyDescent="0.25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</row>
    <row r="1043" spans="1:100" ht="13.5" x14ac:dyDescent="0.25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</row>
    <row r="1044" spans="1:100" ht="13.5" x14ac:dyDescent="0.25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</row>
    <row r="1045" spans="1:100" ht="13.5" x14ac:dyDescent="0.25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</row>
    <row r="1046" spans="1:100" ht="13.5" x14ac:dyDescent="0.25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</row>
    <row r="1047" spans="1:100" ht="13.5" x14ac:dyDescent="0.25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</row>
    <row r="1048" spans="1:100" ht="13.5" x14ac:dyDescent="0.25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</row>
    <row r="1049" spans="1:100" ht="13.5" x14ac:dyDescent="0.25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</row>
    <row r="1050" spans="1:100" ht="13.5" x14ac:dyDescent="0.25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</row>
    <row r="1051" spans="1:100" ht="13.5" x14ac:dyDescent="0.25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</row>
    <row r="1052" spans="1:100" ht="13.5" x14ac:dyDescent="0.25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</row>
    <row r="1053" spans="1:100" ht="13.5" x14ac:dyDescent="0.25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</row>
    <row r="1054" spans="1:100" ht="13.5" x14ac:dyDescent="0.25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</row>
    <row r="1055" spans="1:100" ht="13.5" x14ac:dyDescent="0.25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</row>
    <row r="1056" spans="1:100" ht="13.5" x14ac:dyDescent="0.25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</row>
    <row r="1057" spans="1:100" ht="13.5" x14ac:dyDescent="0.25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</row>
    <row r="1058" spans="1:100" ht="13.5" x14ac:dyDescent="0.25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</row>
    <row r="1059" spans="1:100" ht="13.5" x14ac:dyDescent="0.25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</row>
    <row r="1060" spans="1:100" ht="13.5" x14ac:dyDescent="0.25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</row>
    <row r="1061" spans="1:100" ht="13.5" x14ac:dyDescent="0.25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</row>
    <row r="1062" spans="1:100" ht="13.5" x14ac:dyDescent="0.25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</row>
    <row r="1063" spans="1:100" ht="13.5" x14ac:dyDescent="0.25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</row>
    <row r="1064" spans="1:100" ht="13.5" x14ac:dyDescent="0.25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</row>
    <row r="1065" spans="1:100" ht="13.5" x14ac:dyDescent="0.25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</row>
    <row r="1066" spans="1:100" ht="13.5" x14ac:dyDescent="0.25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</row>
    <row r="1067" spans="1:100" ht="13.5" x14ac:dyDescent="0.25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</row>
    <row r="1068" spans="1:100" ht="13.5" x14ac:dyDescent="0.25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</row>
    <row r="1069" spans="1:100" ht="13.5" x14ac:dyDescent="0.25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</row>
    <row r="1070" spans="1:100" ht="13.5" x14ac:dyDescent="0.25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</row>
    <row r="1071" spans="1:100" ht="13.5" x14ac:dyDescent="0.25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</row>
    <row r="1072" spans="1:100" ht="13.5" x14ac:dyDescent="0.25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</row>
    <row r="1073" spans="1:100" ht="13.5" x14ac:dyDescent="0.25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</row>
    <row r="1074" spans="1:100" ht="13.5" x14ac:dyDescent="0.25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</row>
    <row r="1075" spans="1:100" ht="13.5" x14ac:dyDescent="0.25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</row>
    <row r="1076" spans="1:100" ht="13.5" x14ac:dyDescent="0.25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</row>
    <row r="1077" spans="1:100" ht="13.5" x14ac:dyDescent="0.25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</row>
    <row r="1078" spans="1:100" ht="13.5" x14ac:dyDescent="0.25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</row>
    <row r="1079" spans="1:100" ht="13.5" x14ac:dyDescent="0.25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</row>
    <row r="1080" spans="1:100" ht="13.5" x14ac:dyDescent="0.25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</row>
    <row r="1081" spans="1:100" ht="13.5" x14ac:dyDescent="0.25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</row>
    <row r="1082" spans="1:100" ht="13.5" x14ac:dyDescent="0.25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</row>
    <row r="1083" spans="1:100" ht="13.5" x14ac:dyDescent="0.25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</row>
    <row r="1084" spans="1:100" ht="13.5" x14ac:dyDescent="0.25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</row>
    <row r="1085" spans="1:100" ht="13.5" x14ac:dyDescent="0.25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</row>
    <row r="1086" spans="1:100" ht="13.5" x14ac:dyDescent="0.25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</row>
    <row r="1087" spans="1:100" ht="13.5" x14ac:dyDescent="0.25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</row>
    <row r="1088" spans="1:100" ht="13.5" x14ac:dyDescent="0.25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</row>
    <row r="1089" spans="1:100" ht="13.5" x14ac:dyDescent="0.25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</row>
    <row r="1090" spans="1:100" ht="13.5" x14ac:dyDescent="0.25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</row>
    <row r="1091" spans="1:100" ht="13.5" x14ac:dyDescent="0.25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</row>
    <row r="1092" spans="1:100" ht="13.5" x14ac:dyDescent="0.25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</row>
    <row r="1093" spans="1:100" ht="13.5" x14ac:dyDescent="0.25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</row>
    <row r="1094" spans="1:100" ht="13.5" x14ac:dyDescent="0.25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</row>
    <row r="1095" spans="1:100" ht="13.5" x14ac:dyDescent="0.25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</row>
    <row r="1096" spans="1:100" ht="13.5" x14ac:dyDescent="0.25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</row>
    <row r="1097" spans="1:100" ht="13.5" x14ac:dyDescent="0.25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</row>
    <row r="1098" spans="1:100" ht="13.5" x14ac:dyDescent="0.25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</row>
    <row r="1099" spans="1:100" ht="13.5" x14ac:dyDescent="0.25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</row>
    <row r="1100" spans="1:100" ht="13.5" x14ac:dyDescent="0.25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</row>
    <row r="1101" spans="1:100" ht="13.5" x14ac:dyDescent="0.25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</row>
    <row r="1102" spans="1:100" ht="13.5" x14ac:dyDescent="0.25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</row>
    <row r="1103" spans="1:100" ht="13.5" x14ac:dyDescent="0.25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</row>
    <row r="1104" spans="1:100" ht="13.5" x14ac:dyDescent="0.25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</row>
    <row r="1105" spans="1:100" ht="13.5" x14ac:dyDescent="0.25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</row>
    <row r="1106" spans="1:100" ht="13.5" x14ac:dyDescent="0.25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</row>
    <row r="1107" spans="1:100" ht="13.5" x14ac:dyDescent="0.25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</row>
    <row r="1108" spans="1:100" ht="13.5" x14ac:dyDescent="0.25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</row>
    <row r="1109" spans="1:100" ht="13.5" x14ac:dyDescent="0.25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</row>
    <row r="1110" spans="1:100" ht="13.5" x14ac:dyDescent="0.25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</row>
    <row r="1111" spans="1:100" ht="13.5" x14ac:dyDescent="0.25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</row>
    <row r="1112" spans="1:100" ht="13.5" x14ac:dyDescent="0.25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</row>
    <row r="1113" spans="1:100" ht="13.5" x14ac:dyDescent="0.25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</row>
    <row r="1114" spans="1:100" ht="13.5" x14ac:dyDescent="0.25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</row>
    <row r="1115" spans="1:100" ht="13.5" x14ac:dyDescent="0.25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</row>
    <row r="1116" spans="1:100" ht="13.5" x14ac:dyDescent="0.25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</row>
    <row r="1117" spans="1:100" ht="13.5" x14ac:dyDescent="0.25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</row>
    <row r="1118" spans="1:100" ht="13.5" x14ac:dyDescent="0.25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</row>
    <row r="1119" spans="1:100" ht="13.5" x14ac:dyDescent="0.25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</row>
    <row r="1120" spans="1:100" ht="13.5" x14ac:dyDescent="0.25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</row>
    <row r="1121" spans="1:100" ht="13.5" x14ac:dyDescent="0.25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</row>
    <row r="1122" spans="1:100" ht="13.5" x14ac:dyDescent="0.25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</row>
    <row r="1123" spans="1:100" ht="13.5" x14ac:dyDescent="0.25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</row>
    <row r="1124" spans="1:100" ht="13.5" x14ac:dyDescent="0.25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</row>
    <row r="1125" spans="1:100" ht="13.5" x14ac:dyDescent="0.25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</row>
    <row r="1126" spans="1:100" ht="13.5" x14ac:dyDescent="0.25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</row>
    <row r="1127" spans="1:100" ht="13.5" x14ac:dyDescent="0.25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</row>
    <row r="1128" spans="1:100" ht="13.5" x14ac:dyDescent="0.25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</row>
    <row r="1129" spans="1:100" ht="13.5" x14ac:dyDescent="0.25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</row>
    <row r="1130" spans="1:100" ht="13.5" x14ac:dyDescent="0.25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</row>
    <row r="1131" spans="1:100" ht="13.5" x14ac:dyDescent="0.25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</row>
    <row r="1132" spans="1:100" ht="13.5" x14ac:dyDescent="0.25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</row>
    <row r="1133" spans="1:100" ht="13.5" x14ac:dyDescent="0.25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</row>
    <row r="1134" spans="1:100" ht="13.5" x14ac:dyDescent="0.25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</row>
    <row r="1135" spans="1:100" ht="13.5" x14ac:dyDescent="0.25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</row>
    <row r="1136" spans="1:100" ht="13.5" x14ac:dyDescent="0.25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</row>
    <row r="1137" spans="1:100" ht="13.5" x14ac:dyDescent="0.25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</row>
    <row r="1138" spans="1:100" ht="13.5" x14ac:dyDescent="0.25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</row>
    <row r="1139" spans="1:100" ht="13.5" x14ac:dyDescent="0.25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</row>
    <row r="1140" spans="1:100" ht="13.5" x14ac:dyDescent="0.25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</row>
    <row r="1141" spans="1:100" ht="13.5" x14ac:dyDescent="0.25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</row>
    <row r="1142" spans="1:100" ht="13.5" x14ac:dyDescent="0.25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</row>
    <row r="1143" spans="1:100" ht="13.5" x14ac:dyDescent="0.25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</row>
    <row r="1144" spans="1:100" ht="13.5" x14ac:dyDescent="0.25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</row>
    <row r="1145" spans="1:100" ht="13.5" x14ac:dyDescent="0.25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</row>
    <row r="1146" spans="1:100" ht="13.5" x14ac:dyDescent="0.25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</row>
    <row r="1147" spans="1:100" ht="13.5" x14ac:dyDescent="0.25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</row>
    <row r="1148" spans="1:100" ht="13.5" x14ac:dyDescent="0.25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</row>
    <row r="1149" spans="1:100" ht="13.5" x14ac:dyDescent="0.25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</row>
    <row r="1150" spans="1:100" ht="13.5" x14ac:dyDescent="0.25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</row>
    <row r="1151" spans="1:100" ht="13.5" x14ac:dyDescent="0.25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</row>
    <row r="1152" spans="1:100" ht="13.5" x14ac:dyDescent="0.25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</row>
    <row r="1153" spans="1:100" ht="13.5" x14ac:dyDescent="0.25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</row>
    <row r="1154" spans="1:100" ht="13.5" x14ac:dyDescent="0.25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</row>
    <row r="1155" spans="1:100" ht="13.5" x14ac:dyDescent="0.25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</row>
    <row r="1156" spans="1:100" ht="13.5" x14ac:dyDescent="0.25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</row>
    <row r="1157" spans="1:100" ht="13.5" x14ac:dyDescent="0.25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</row>
    <row r="1158" spans="1:100" ht="13.5" x14ac:dyDescent="0.25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</row>
    <row r="1159" spans="1:100" ht="13.5" x14ac:dyDescent="0.25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</row>
    <row r="1160" spans="1:100" ht="13.5" x14ac:dyDescent="0.25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</row>
    <row r="1161" spans="1:100" ht="13.5" x14ac:dyDescent="0.25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</row>
    <row r="1162" spans="1:100" ht="13.5" x14ac:dyDescent="0.25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</row>
    <row r="1163" spans="1:100" ht="13.5" x14ac:dyDescent="0.25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</row>
    <row r="1164" spans="1:100" ht="13.5" x14ac:dyDescent="0.25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</row>
    <row r="1165" spans="1:100" ht="13.5" x14ac:dyDescent="0.25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</row>
    <row r="1166" spans="1:100" ht="13.5" x14ac:dyDescent="0.25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</row>
    <row r="1167" spans="1:100" ht="13.5" x14ac:dyDescent="0.25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</row>
    <row r="1168" spans="1:100" ht="13.5" x14ac:dyDescent="0.25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</row>
    <row r="1169" spans="1:100" ht="13.5" x14ac:dyDescent="0.25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</row>
    <row r="1170" spans="1:100" ht="13.5" x14ac:dyDescent="0.25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</row>
    <row r="1171" spans="1:100" ht="13.5" x14ac:dyDescent="0.25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</row>
    <row r="1172" spans="1:100" ht="13.5" x14ac:dyDescent="0.25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</row>
    <row r="1173" spans="1:100" ht="13.5" x14ac:dyDescent="0.25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</row>
    <row r="1174" spans="1:100" ht="13.5" x14ac:dyDescent="0.25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</row>
    <row r="1175" spans="1:100" ht="13.5" x14ac:dyDescent="0.25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</row>
    <row r="1176" spans="1:100" ht="13.5" x14ac:dyDescent="0.25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</row>
    <row r="1177" spans="1:100" ht="13.5" x14ac:dyDescent="0.25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</row>
    <row r="1178" spans="1:100" ht="13.5" x14ac:dyDescent="0.25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</row>
    <row r="1179" spans="1:100" ht="13.5" x14ac:dyDescent="0.25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</row>
    <row r="1180" spans="1:100" ht="13.5" x14ac:dyDescent="0.25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</row>
    <row r="1181" spans="1:100" ht="13.5" x14ac:dyDescent="0.25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</row>
    <row r="1182" spans="1:100" ht="13.5" x14ac:dyDescent="0.25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</row>
    <row r="1183" spans="1:100" ht="13.5" x14ac:dyDescent="0.25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</row>
    <row r="1184" spans="1:100" ht="13.5" x14ac:dyDescent="0.25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</row>
    <row r="1185" spans="1:100" ht="13.5" x14ac:dyDescent="0.25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</row>
    <row r="1186" spans="1:100" ht="13.5" x14ac:dyDescent="0.25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</row>
    <row r="1187" spans="1:100" ht="13.5" x14ac:dyDescent="0.25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</row>
    <row r="1188" spans="1:100" ht="13.5" x14ac:dyDescent="0.25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</row>
    <row r="1189" spans="1:100" ht="13.5" x14ac:dyDescent="0.25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</row>
    <row r="1190" spans="1:100" ht="13.5" x14ac:dyDescent="0.25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</row>
    <row r="1191" spans="1:100" ht="13.5" x14ac:dyDescent="0.25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</row>
    <row r="1192" spans="1:100" ht="13.5" x14ac:dyDescent="0.25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</row>
    <row r="1193" spans="1:100" ht="13.5" x14ac:dyDescent="0.25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</row>
    <row r="1194" spans="1:100" ht="13.5" x14ac:dyDescent="0.25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</row>
    <row r="1195" spans="1:100" ht="13.5" x14ac:dyDescent="0.25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</row>
    <row r="1196" spans="1:100" ht="13.5" x14ac:dyDescent="0.25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</row>
    <row r="1197" spans="1:100" ht="13.5" x14ac:dyDescent="0.25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</row>
    <row r="1198" spans="1:100" ht="13.5" x14ac:dyDescent="0.25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</row>
    <row r="1199" spans="1:100" ht="13.5" x14ac:dyDescent="0.25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</row>
    <row r="1200" spans="1:100" ht="13.5" x14ac:dyDescent="0.25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</row>
    <row r="1201" spans="1:100" ht="13.5" x14ac:dyDescent="0.25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</row>
    <row r="1202" spans="1:100" ht="13.5" x14ac:dyDescent="0.25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</row>
    <row r="1203" spans="1:100" ht="13.5" x14ac:dyDescent="0.25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</row>
    <row r="1204" spans="1:100" ht="13.5" x14ac:dyDescent="0.25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</row>
    <row r="1205" spans="1:100" ht="13.5" x14ac:dyDescent="0.25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</row>
    <row r="1206" spans="1:100" ht="13.5" x14ac:dyDescent="0.25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</row>
    <row r="1207" spans="1:100" ht="13.5" x14ac:dyDescent="0.25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</row>
    <row r="1208" spans="1:100" ht="13.5" x14ac:dyDescent="0.25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</row>
    <row r="1209" spans="1:100" ht="13.5" x14ac:dyDescent="0.25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</row>
    <row r="1210" spans="1:100" ht="13.5" x14ac:dyDescent="0.25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</row>
    <row r="1211" spans="1:100" ht="13.5" x14ac:dyDescent="0.25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</row>
    <row r="1212" spans="1:100" ht="13.5" x14ac:dyDescent="0.25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</row>
    <row r="1213" spans="1:100" ht="13.5" x14ac:dyDescent="0.25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</row>
    <row r="1214" spans="1:100" ht="13.5" x14ac:dyDescent="0.25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</row>
    <row r="1215" spans="1:100" ht="13.5" x14ac:dyDescent="0.25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</row>
    <row r="1216" spans="1:100" ht="13.5" x14ac:dyDescent="0.25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</row>
    <row r="1217" spans="1:100" ht="13.5" x14ac:dyDescent="0.25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</row>
    <row r="1218" spans="1:100" ht="13.5" x14ac:dyDescent="0.25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</row>
    <row r="1219" spans="1:100" ht="13.5" x14ac:dyDescent="0.25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</row>
    <row r="1220" spans="1:100" ht="13.5" x14ac:dyDescent="0.25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</row>
    <row r="1221" spans="1:100" ht="13.5" x14ac:dyDescent="0.25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</row>
    <row r="1222" spans="1:100" ht="13.5" x14ac:dyDescent="0.25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</row>
    <row r="1223" spans="1:100" ht="13.5" x14ac:dyDescent="0.25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</row>
    <row r="1224" spans="1:100" ht="13.5" x14ac:dyDescent="0.25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</row>
    <row r="1225" spans="1:100" ht="13.5" x14ac:dyDescent="0.25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</row>
    <row r="1226" spans="1:100" ht="13.5" x14ac:dyDescent="0.25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</row>
    <row r="1227" spans="1:100" ht="13.5" x14ac:dyDescent="0.25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</row>
    <row r="1228" spans="1:100" ht="13.5" x14ac:dyDescent="0.25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</row>
    <row r="1229" spans="1:100" ht="13.5" x14ac:dyDescent="0.25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</row>
    <row r="1230" spans="1:100" ht="13.5" x14ac:dyDescent="0.25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</row>
    <row r="1231" spans="1:100" ht="13.5" x14ac:dyDescent="0.25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</row>
    <row r="1232" spans="1:100" ht="13.5" x14ac:dyDescent="0.25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</row>
    <row r="1233" spans="1:100" ht="13.5" x14ac:dyDescent="0.25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</row>
    <row r="1234" spans="1:100" ht="13.5" x14ac:dyDescent="0.25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</row>
    <row r="1235" spans="1:100" ht="13.5" x14ac:dyDescent="0.25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</row>
    <row r="1236" spans="1:100" ht="13.5" x14ac:dyDescent="0.25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</row>
    <row r="1237" spans="1:100" ht="13.5" x14ac:dyDescent="0.25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</row>
    <row r="1238" spans="1:100" ht="13.5" x14ac:dyDescent="0.25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</row>
    <row r="1239" spans="1:100" ht="13.5" x14ac:dyDescent="0.25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</row>
    <row r="1240" spans="1:100" ht="13.5" x14ac:dyDescent="0.25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</row>
    <row r="1241" spans="1:100" ht="13.5" x14ac:dyDescent="0.25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</row>
    <row r="1242" spans="1:100" ht="13.5" x14ac:dyDescent="0.25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</row>
    <row r="1243" spans="1:100" ht="13.5" x14ac:dyDescent="0.25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</row>
    <row r="1244" spans="1:100" ht="13.5" x14ac:dyDescent="0.25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</row>
    <row r="1245" spans="1:100" ht="13.5" x14ac:dyDescent="0.25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</row>
    <row r="1246" spans="1:100" ht="13.5" x14ac:dyDescent="0.25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</row>
    <row r="1247" spans="1:100" ht="13.5" x14ac:dyDescent="0.25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</row>
    <row r="1248" spans="1:100" ht="13.5" x14ac:dyDescent="0.25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</row>
    <row r="1249" spans="1:100" ht="13.5" x14ac:dyDescent="0.25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</row>
    <row r="1250" spans="1:100" ht="13.5" x14ac:dyDescent="0.25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</row>
    <row r="1251" spans="1:100" ht="13.5" x14ac:dyDescent="0.25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</row>
    <row r="1252" spans="1:100" ht="13.5" x14ac:dyDescent="0.25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</row>
    <row r="1253" spans="1:100" ht="13.5" x14ac:dyDescent="0.25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</row>
    <row r="1254" spans="1:100" ht="13.5" x14ac:dyDescent="0.25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</row>
    <row r="1255" spans="1:100" ht="13.5" x14ac:dyDescent="0.25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</row>
    <row r="1256" spans="1:100" ht="13.5" x14ac:dyDescent="0.25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</row>
    <row r="1257" spans="1:100" ht="13.5" x14ac:dyDescent="0.25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</row>
    <row r="1258" spans="1:100" ht="13.5" x14ac:dyDescent="0.25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</row>
    <row r="1259" spans="1:100" ht="13.5" x14ac:dyDescent="0.25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</row>
    <row r="1260" spans="1:100" ht="13.5" x14ac:dyDescent="0.25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</row>
    <row r="1261" spans="1:100" ht="13.5" x14ac:dyDescent="0.25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</row>
    <row r="1262" spans="1:100" ht="13.5" x14ac:dyDescent="0.25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</row>
    <row r="1263" spans="1:100" ht="13.5" x14ac:dyDescent="0.25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</row>
    <row r="1264" spans="1:100" ht="13.5" x14ac:dyDescent="0.25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</row>
    <row r="1265" spans="1:100" ht="13.5" x14ac:dyDescent="0.25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</row>
    <row r="1266" spans="1:100" ht="13.5" x14ac:dyDescent="0.25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</row>
    <row r="1267" spans="1:100" ht="13.5" x14ac:dyDescent="0.25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</row>
    <row r="1268" spans="1:100" ht="13.5" x14ac:dyDescent="0.25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</row>
    <row r="1269" spans="1:100" ht="13.5" x14ac:dyDescent="0.25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</row>
    <row r="1270" spans="1:100" ht="13.5" x14ac:dyDescent="0.25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</row>
    <row r="1271" spans="1:100" ht="13.5" x14ac:dyDescent="0.25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</row>
    <row r="1272" spans="1:100" ht="13.5" x14ac:dyDescent="0.25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</row>
    <row r="1273" spans="1:100" ht="13.5" x14ac:dyDescent="0.25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</row>
    <row r="1274" spans="1:100" ht="13.5" x14ac:dyDescent="0.25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</row>
    <row r="1275" spans="1:100" ht="13.5" x14ac:dyDescent="0.25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</row>
    <row r="1276" spans="1:100" ht="13.5" x14ac:dyDescent="0.25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</row>
    <row r="1277" spans="1:100" ht="13.5" x14ac:dyDescent="0.25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</row>
    <row r="1278" spans="1:100" ht="13.5" x14ac:dyDescent="0.25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</row>
    <row r="1279" spans="1:100" ht="13.5" x14ac:dyDescent="0.25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</row>
    <row r="1280" spans="1:100" ht="13.5" x14ac:dyDescent="0.25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</row>
    <row r="1281" spans="1:100" ht="13.5" x14ac:dyDescent="0.25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</row>
    <row r="1282" spans="1:100" ht="13.5" x14ac:dyDescent="0.25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</row>
    <row r="1283" spans="1:100" ht="13.5" x14ac:dyDescent="0.25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</row>
    <row r="1284" spans="1:100" ht="13.5" x14ac:dyDescent="0.25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</row>
    <row r="1285" spans="1:100" ht="13.5" x14ac:dyDescent="0.25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</row>
    <row r="1286" spans="1:100" ht="13.5" x14ac:dyDescent="0.25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</row>
    <row r="1287" spans="1:100" ht="13.5" x14ac:dyDescent="0.25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</row>
    <row r="1288" spans="1:100" ht="13.5" x14ac:dyDescent="0.25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</row>
    <row r="1289" spans="1:100" ht="13.5" x14ac:dyDescent="0.25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</row>
    <row r="1290" spans="1:100" ht="13.5" x14ac:dyDescent="0.25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</row>
    <row r="1291" spans="1:100" ht="13.5" x14ac:dyDescent="0.25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</row>
    <row r="1292" spans="1:100" ht="13.5" x14ac:dyDescent="0.25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</row>
    <row r="1293" spans="1:100" ht="13.5" x14ac:dyDescent="0.25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</row>
    <row r="1294" spans="1:100" ht="13.5" x14ac:dyDescent="0.25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</row>
    <row r="1295" spans="1:100" ht="13.5" x14ac:dyDescent="0.25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</row>
    <row r="1296" spans="1:100" ht="13.5" x14ac:dyDescent="0.25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</row>
    <row r="1297" spans="1:100" ht="13.5" x14ac:dyDescent="0.25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</row>
    <row r="1298" spans="1:100" ht="13.5" x14ac:dyDescent="0.25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</row>
    <row r="1299" spans="1:100" ht="13.5" x14ac:dyDescent="0.25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</row>
    <row r="1300" spans="1:100" ht="13.5" x14ac:dyDescent="0.25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</row>
    <row r="1301" spans="1:100" ht="13.5" x14ac:dyDescent="0.25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</row>
    <row r="1302" spans="1:100" ht="13.5" x14ac:dyDescent="0.25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</row>
    <row r="1303" spans="1:100" ht="13.5" x14ac:dyDescent="0.25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</row>
    <row r="1304" spans="1:100" ht="13.5" x14ac:dyDescent="0.25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</row>
    <row r="1305" spans="1:100" ht="13.5" x14ac:dyDescent="0.25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</row>
    <row r="1306" spans="1:100" ht="13.5" x14ac:dyDescent="0.25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</row>
    <row r="1307" spans="1:100" ht="13.5" x14ac:dyDescent="0.25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</row>
    <row r="1308" spans="1:100" ht="13.5" x14ac:dyDescent="0.25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</row>
    <row r="1309" spans="1:100" ht="13.5" x14ac:dyDescent="0.25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</row>
    <row r="1310" spans="1:100" ht="13.5" x14ac:dyDescent="0.25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</row>
    <row r="1311" spans="1:100" ht="13.5" x14ac:dyDescent="0.25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</row>
    <row r="1312" spans="1:100" ht="13.5" x14ac:dyDescent="0.25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</row>
    <row r="1313" spans="1:100" ht="13.5" x14ac:dyDescent="0.25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</row>
    <row r="1314" spans="1:100" ht="13.5" x14ac:dyDescent="0.25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</row>
    <row r="1315" spans="1:100" ht="13.5" x14ac:dyDescent="0.25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</row>
    <row r="1316" spans="1:100" ht="13.5" x14ac:dyDescent="0.25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</row>
    <row r="1317" spans="1:100" ht="13.5" x14ac:dyDescent="0.25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</row>
    <row r="1318" spans="1:100" ht="13.5" x14ac:dyDescent="0.25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</row>
    <row r="1319" spans="1:100" ht="13.5" x14ac:dyDescent="0.25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</row>
    <row r="1320" spans="1:100" ht="13.5" x14ac:dyDescent="0.25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</row>
    <row r="1321" spans="1:100" ht="13.5" x14ac:dyDescent="0.25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</row>
    <row r="1322" spans="1:100" ht="13.5" x14ac:dyDescent="0.25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</row>
    <row r="1323" spans="1:100" ht="13.5" x14ac:dyDescent="0.25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</row>
    <row r="1324" spans="1:100" ht="13.5" x14ac:dyDescent="0.25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</row>
    <row r="1325" spans="1:100" ht="13.5" x14ac:dyDescent="0.25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</row>
    <row r="1326" spans="1:100" ht="13.5" x14ac:dyDescent="0.25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</row>
    <row r="1327" spans="1:100" ht="13.5" x14ac:dyDescent="0.25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</row>
    <row r="1328" spans="1:100" ht="13.5" x14ac:dyDescent="0.25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</row>
    <row r="1329" spans="1:100" ht="13.5" x14ac:dyDescent="0.25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</row>
    <row r="1330" spans="1:100" ht="13.5" x14ac:dyDescent="0.25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</row>
    <row r="1331" spans="1:100" ht="13.5" x14ac:dyDescent="0.25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</row>
    <row r="1332" spans="1:100" ht="13.5" x14ac:dyDescent="0.25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</row>
    <row r="1333" spans="1:100" ht="13.5" x14ac:dyDescent="0.25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</row>
    <row r="1334" spans="1:100" ht="13.5" x14ac:dyDescent="0.25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</row>
    <row r="1335" spans="1:100" ht="13.5" x14ac:dyDescent="0.25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</row>
    <row r="1336" spans="1:100" ht="13.5" x14ac:dyDescent="0.25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</row>
    <row r="1337" spans="1:100" ht="13.5" x14ac:dyDescent="0.25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</row>
    <row r="1338" spans="1:100" ht="13.5" x14ac:dyDescent="0.25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</row>
    <row r="1339" spans="1:100" ht="13.5" x14ac:dyDescent="0.25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</row>
    <row r="1340" spans="1:100" ht="13.5" x14ac:dyDescent="0.25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</row>
    <row r="1341" spans="1:100" ht="13.5" x14ac:dyDescent="0.25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</row>
    <row r="1342" spans="1:100" ht="13.5" x14ac:dyDescent="0.25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</row>
    <row r="1343" spans="1:100" ht="13.5" x14ac:dyDescent="0.25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</row>
    <row r="1344" spans="1:100" ht="13.5" x14ac:dyDescent="0.25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</row>
    <row r="1345" spans="1:100" ht="13.5" x14ac:dyDescent="0.25">
      <c r="A1345" s="4"/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</row>
    <row r="1346" spans="1:100" ht="13.5" x14ac:dyDescent="0.25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</row>
    <row r="1347" spans="1:100" ht="13.5" x14ac:dyDescent="0.25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</row>
    <row r="1348" spans="1:100" ht="13.5" x14ac:dyDescent="0.25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</row>
    <row r="1349" spans="1:100" ht="13.5" x14ac:dyDescent="0.25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</row>
    <row r="1350" spans="1:100" ht="13.5" x14ac:dyDescent="0.25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</row>
    <row r="1351" spans="1:100" ht="13.5" x14ac:dyDescent="0.25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</row>
    <row r="1352" spans="1:100" ht="13.5" x14ac:dyDescent="0.25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</row>
    <row r="1353" spans="1:100" ht="13.5" x14ac:dyDescent="0.25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</row>
    <row r="1354" spans="1:100" ht="13.5" x14ac:dyDescent="0.25">
      <c r="A1354" s="4"/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</row>
    <row r="1355" spans="1:100" ht="13.5" x14ac:dyDescent="0.25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</row>
    <row r="1356" spans="1:100" ht="13.5" x14ac:dyDescent="0.25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</row>
    <row r="1357" spans="1:100" ht="13.5" x14ac:dyDescent="0.25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</row>
    <row r="1358" spans="1:100" ht="13.5" x14ac:dyDescent="0.25">
      <c r="A1358" s="4"/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</row>
    <row r="1359" spans="1:100" ht="13.5" x14ac:dyDescent="0.25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</row>
    <row r="1360" spans="1:100" ht="13.5" x14ac:dyDescent="0.25">
      <c r="A1360" s="4"/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</row>
    <row r="1361" spans="1:100" ht="13.5" x14ac:dyDescent="0.25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</row>
    <row r="1362" spans="1:100" ht="13.5" x14ac:dyDescent="0.25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</row>
    <row r="1363" spans="1:100" ht="13.5" x14ac:dyDescent="0.25">
      <c r="A1363" s="4"/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</row>
    <row r="1364" spans="1:100" ht="13.5" x14ac:dyDescent="0.25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</row>
    <row r="1365" spans="1:100" ht="13.5" x14ac:dyDescent="0.25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</row>
    <row r="1366" spans="1:100" ht="13.5" x14ac:dyDescent="0.25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</row>
    <row r="1367" spans="1:100" ht="13.5" x14ac:dyDescent="0.25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</row>
    <row r="1368" spans="1:100" ht="13.5" x14ac:dyDescent="0.25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</row>
    <row r="1369" spans="1:100" ht="13.5" x14ac:dyDescent="0.25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</row>
    <row r="1370" spans="1:100" ht="13.5" x14ac:dyDescent="0.25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</row>
    <row r="1371" spans="1:100" ht="13.5" x14ac:dyDescent="0.25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</row>
    <row r="1372" spans="1:100" ht="13.5" x14ac:dyDescent="0.25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</row>
    <row r="1373" spans="1:100" ht="13.5" x14ac:dyDescent="0.25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</row>
    <row r="1374" spans="1:100" ht="13.5" x14ac:dyDescent="0.25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</row>
    <row r="1375" spans="1:100" ht="13.5" x14ac:dyDescent="0.25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</row>
    <row r="1376" spans="1:100" ht="13.5" x14ac:dyDescent="0.25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</row>
    <row r="1377" spans="1:100" ht="13.5" x14ac:dyDescent="0.25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</row>
    <row r="1378" spans="1:100" ht="13.5" x14ac:dyDescent="0.25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</row>
    <row r="1379" spans="1:100" ht="13.5" x14ac:dyDescent="0.25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</row>
    <row r="1380" spans="1:100" ht="13.5" x14ac:dyDescent="0.25">
      <c r="A1380" s="4"/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</row>
    <row r="1381" spans="1:100" ht="13.5" x14ac:dyDescent="0.25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</row>
    <row r="1382" spans="1:100" ht="13.5" x14ac:dyDescent="0.25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</row>
    <row r="1383" spans="1:100" ht="13.5" x14ac:dyDescent="0.25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</row>
    <row r="1384" spans="1:100" ht="13.5" x14ac:dyDescent="0.25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</row>
    <row r="1385" spans="1:100" ht="13.5" x14ac:dyDescent="0.25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</row>
    <row r="1386" spans="1:100" ht="13.5" x14ac:dyDescent="0.25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</row>
    <row r="1387" spans="1:100" ht="13.5" x14ac:dyDescent="0.25">
      <c r="A1387" s="4"/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</row>
    <row r="1388" spans="1:100" ht="13.5" x14ac:dyDescent="0.25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</row>
    <row r="1389" spans="1:100" ht="13.5" x14ac:dyDescent="0.25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</row>
    <row r="1390" spans="1:100" ht="13.5" x14ac:dyDescent="0.25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</row>
    <row r="1391" spans="1:100" ht="13.5" x14ac:dyDescent="0.25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</row>
    <row r="1392" spans="1:100" ht="13.5" x14ac:dyDescent="0.25">
      <c r="A1392" s="4"/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</row>
    <row r="1393" spans="1:100" ht="13.5" x14ac:dyDescent="0.25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</row>
    <row r="1394" spans="1:100" ht="13.5" x14ac:dyDescent="0.25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</row>
    <row r="1395" spans="1:100" ht="13.5" x14ac:dyDescent="0.25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</row>
    <row r="1396" spans="1:100" ht="13.5" x14ac:dyDescent="0.25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</row>
    <row r="1397" spans="1:100" ht="13.5" x14ac:dyDescent="0.25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</row>
    <row r="1398" spans="1:100" ht="13.5" x14ac:dyDescent="0.25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</row>
    <row r="1399" spans="1:100" ht="13.5" x14ac:dyDescent="0.25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</row>
    <row r="1400" spans="1:100" ht="13.5" x14ac:dyDescent="0.25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</row>
    <row r="1401" spans="1:100" ht="13.5" x14ac:dyDescent="0.25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</row>
    <row r="1402" spans="1:100" ht="13.5" x14ac:dyDescent="0.25">
      <c r="A1402" s="4"/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</row>
    <row r="1403" spans="1:100" ht="13.5" x14ac:dyDescent="0.25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</row>
    <row r="1404" spans="1:100" ht="13.5" x14ac:dyDescent="0.25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</row>
    <row r="1405" spans="1:100" ht="13.5" x14ac:dyDescent="0.25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</row>
    <row r="1406" spans="1:100" ht="13.5" x14ac:dyDescent="0.25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</row>
    <row r="1407" spans="1:100" ht="13.5" x14ac:dyDescent="0.25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</row>
    <row r="1408" spans="1:100" ht="13.5" x14ac:dyDescent="0.25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</row>
    <row r="1409" spans="1:100" ht="13.5" x14ac:dyDescent="0.25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</row>
    <row r="1410" spans="1:100" ht="13.5" x14ac:dyDescent="0.25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</row>
    <row r="1411" spans="1:100" ht="13.5" x14ac:dyDescent="0.25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</row>
    <row r="1412" spans="1:100" ht="13.5" x14ac:dyDescent="0.25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</row>
    <row r="1413" spans="1:100" ht="13.5" x14ac:dyDescent="0.25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</row>
    <row r="1414" spans="1:100" ht="13.5" x14ac:dyDescent="0.25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</row>
    <row r="1415" spans="1:100" ht="13.5" x14ac:dyDescent="0.25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</row>
    <row r="1416" spans="1:100" ht="13.5" x14ac:dyDescent="0.25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</row>
    <row r="1417" spans="1:100" ht="13.5" x14ac:dyDescent="0.25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</row>
    <row r="1418" spans="1:100" ht="13.5" x14ac:dyDescent="0.25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</row>
    <row r="1419" spans="1:100" ht="13.5" x14ac:dyDescent="0.25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</row>
    <row r="1420" spans="1:100" ht="13.5" x14ac:dyDescent="0.25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</row>
    <row r="1421" spans="1:100" ht="13.5" x14ac:dyDescent="0.25">
      <c r="A1421" s="4"/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</row>
    <row r="1422" spans="1:100" ht="13.5" x14ac:dyDescent="0.25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</row>
    <row r="1423" spans="1:100" ht="13.5" x14ac:dyDescent="0.25">
      <c r="A1423" s="4"/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</row>
    <row r="1424" spans="1:100" ht="13.5" x14ac:dyDescent="0.25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</row>
    <row r="1425" spans="1:100" ht="13.5" x14ac:dyDescent="0.25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</row>
    <row r="1426" spans="1:100" ht="13.5" x14ac:dyDescent="0.25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</row>
    <row r="1427" spans="1:100" ht="13.5" x14ac:dyDescent="0.25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</row>
    <row r="1428" spans="1:100" ht="13.5" x14ac:dyDescent="0.25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</row>
    <row r="1429" spans="1:100" ht="13.5" x14ac:dyDescent="0.25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</row>
    <row r="1430" spans="1:100" ht="13.5" x14ac:dyDescent="0.25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</row>
    <row r="1431" spans="1:100" ht="13.5" x14ac:dyDescent="0.25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</row>
    <row r="1432" spans="1:100" ht="13.5" x14ac:dyDescent="0.25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</row>
    <row r="1433" spans="1:100" ht="13.5" x14ac:dyDescent="0.25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</row>
    <row r="1434" spans="1:100" ht="13.5" x14ac:dyDescent="0.25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</row>
    <row r="1435" spans="1:100" ht="13.5" x14ac:dyDescent="0.25">
      <c r="A1435" s="4"/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</row>
    <row r="1436" spans="1:100" ht="13.5" x14ac:dyDescent="0.25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</row>
    <row r="1437" spans="1:100" ht="13.5" x14ac:dyDescent="0.25">
      <c r="A1437" s="4"/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</row>
    <row r="1438" spans="1:100" ht="13.5" x14ac:dyDescent="0.25">
      <c r="A1438" s="4"/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</row>
    <row r="1439" spans="1:100" ht="13.5" x14ac:dyDescent="0.25">
      <c r="A1439" s="4"/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</row>
    <row r="1440" spans="1:100" ht="13.5" x14ac:dyDescent="0.25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</row>
    <row r="1441" spans="1:100" ht="13.5" x14ac:dyDescent="0.25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</row>
    <row r="1442" spans="1:100" ht="13.5" x14ac:dyDescent="0.25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</row>
    <row r="1443" spans="1:100" ht="13.5" x14ac:dyDescent="0.25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</row>
    <row r="1444" spans="1:100" ht="13.5" x14ac:dyDescent="0.25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</row>
    <row r="1445" spans="1:100" ht="13.5" x14ac:dyDescent="0.25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</row>
    <row r="1446" spans="1:100" ht="13.5" x14ac:dyDescent="0.25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</row>
    <row r="1447" spans="1:100" ht="13.5" x14ac:dyDescent="0.25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</row>
    <row r="1448" spans="1:100" ht="13.5" x14ac:dyDescent="0.25">
      <c r="A1448" s="4"/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</row>
    <row r="1449" spans="1:100" ht="13.5" x14ac:dyDescent="0.25">
      <c r="A1449" s="4"/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</row>
    <row r="1450" spans="1:100" ht="13.5" x14ac:dyDescent="0.25">
      <c r="A1450" s="4"/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</row>
    <row r="1451" spans="1:100" ht="13.5" x14ac:dyDescent="0.25">
      <c r="A1451" s="4"/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</row>
    <row r="1452" spans="1:100" ht="13.5" x14ac:dyDescent="0.25">
      <c r="A1452" s="4"/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</row>
    <row r="1453" spans="1:100" ht="13.5" x14ac:dyDescent="0.25">
      <c r="A1453" s="4"/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</row>
    <row r="1454" spans="1:100" ht="13.5" x14ac:dyDescent="0.25">
      <c r="A1454" s="4"/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</row>
    <row r="1455" spans="1:100" ht="13.5" x14ac:dyDescent="0.25">
      <c r="A1455" s="4"/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</row>
    <row r="1456" spans="1:100" ht="13.5" x14ac:dyDescent="0.25">
      <c r="A1456" s="4"/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</row>
    <row r="1457" spans="1:100" ht="13.5" x14ac:dyDescent="0.25">
      <c r="A1457" s="4"/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</row>
    <row r="1458" spans="1:100" ht="13.5" x14ac:dyDescent="0.25">
      <c r="A1458" s="4"/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</row>
    <row r="1459" spans="1:100" ht="13.5" x14ac:dyDescent="0.25">
      <c r="A1459" s="4"/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</row>
    <row r="1460" spans="1:100" ht="13.5" x14ac:dyDescent="0.25">
      <c r="A1460" s="4"/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</row>
    <row r="1461" spans="1:100" ht="13.5" x14ac:dyDescent="0.25">
      <c r="A1461" s="4"/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</row>
    <row r="1462" spans="1:100" ht="13.5" x14ac:dyDescent="0.25">
      <c r="A1462" s="4"/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</row>
    <row r="1463" spans="1:100" ht="13.5" x14ac:dyDescent="0.25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</row>
    <row r="1464" spans="1:100" ht="13.5" x14ac:dyDescent="0.25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</row>
    <row r="1465" spans="1:100" ht="13.5" x14ac:dyDescent="0.25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</row>
    <row r="1466" spans="1:100" ht="13.5" x14ac:dyDescent="0.25">
      <c r="A1466" s="4"/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</row>
    <row r="1467" spans="1:100" ht="13.5" x14ac:dyDescent="0.25">
      <c r="A1467" s="4"/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</row>
    <row r="1468" spans="1:100" ht="13.5" x14ac:dyDescent="0.25">
      <c r="A1468" s="4"/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</row>
    <row r="1469" spans="1:100" ht="13.5" x14ac:dyDescent="0.25">
      <c r="A1469" s="4"/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</row>
    <row r="1470" spans="1:100" ht="13.5" x14ac:dyDescent="0.25">
      <c r="A1470" s="4"/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</row>
    <row r="1471" spans="1:100" ht="13.5" x14ac:dyDescent="0.25">
      <c r="A1471" s="4"/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</row>
    <row r="1472" spans="1:100" ht="13.5" x14ac:dyDescent="0.25">
      <c r="A1472" s="4"/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</row>
    <row r="1473" spans="1:100" ht="13.5" x14ac:dyDescent="0.25">
      <c r="A1473" s="4"/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</row>
    <row r="1474" spans="1:100" ht="13.5" x14ac:dyDescent="0.25">
      <c r="A1474" s="4"/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</row>
    <row r="1475" spans="1:100" ht="13.5" x14ac:dyDescent="0.25">
      <c r="A1475" s="4"/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</row>
    <row r="1476" spans="1:100" ht="13.5" x14ac:dyDescent="0.25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</row>
    <row r="1477" spans="1:100" ht="13.5" x14ac:dyDescent="0.25">
      <c r="A1477" s="4"/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</row>
    <row r="1478" spans="1:100" ht="13.5" x14ac:dyDescent="0.25">
      <c r="A1478" s="4"/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</row>
    <row r="1479" spans="1:100" ht="13.5" x14ac:dyDescent="0.25">
      <c r="A1479" s="4"/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</row>
    <row r="1480" spans="1:100" ht="13.5" x14ac:dyDescent="0.25">
      <c r="A1480" s="4"/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</row>
    <row r="1481" spans="1:100" ht="13.5" x14ac:dyDescent="0.25">
      <c r="A1481" s="4"/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</row>
    <row r="1482" spans="1:100" ht="13.5" x14ac:dyDescent="0.25">
      <c r="A1482" s="4"/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</row>
    <row r="1483" spans="1:100" ht="13.5" x14ac:dyDescent="0.25">
      <c r="A1483" s="4"/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</row>
    <row r="1484" spans="1:100" ht="13.5" x14ac:dyDescent="0.25">
      <c r="A1484" s="4"/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</row>
    <row r="1485" spans="1:100" ht="13.5" x14ac:dyDescent="0.25">
      <c r="A1485" s="4"/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</row>
    <row r="1486" spans="1:100" ht="13.5" x14ac:dyDescent="0.25">
      <c r="A1486" s="4"/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</row>
    <row r="1487" spans="1:100" ht="13.5" x14ac:dyDescent="0.25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  <c r="BU1487" s="4"/>
      <c r="BV1487" s="4"/>
      <c r="BW1487" s="4"/>
      <c r="BX1487" s="4"/>
      <c r="BY1487" s="4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</row>
    <row r="1488" spans="1:100" ht="13.5" x14ac:dyDescent="0.25">
      <c r="A1488" s="4"/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</row>
    <row r="1489" spans="1:100" ht="13.5" x14ac:dyDescent="0.25">
      <c r="A1489" s="4"/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</row>
    <row r="1490" spans="1:100" ht="13.5" x14ac:dyDescent="0.25">
      <c r="A1490" s="4"/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</row>
    <row r="1491" spans="1:100" ht="13.5" x14ac:dyDescent="0.25">
      <c r="A1491" s="4"/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  <c r="BU1491" s="4"/>
      <c r="BV1491" s="4"/>
      <c r="BW1491" s="4"/>
      <c r="BX1491" s="4"/>
      <c r="BY1491" s="4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</row>
    <row r="1492" spans="1:100" ht="13.5" x14ac:dyDescent="0.25">
      <c r="A1492" s="4"/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4"/>
      <c r="BB1492" s="4"/>
      <c r="BC1492" s="4"/>
      <c r="BD1492" s="4"/>
      <c r="BE1492" s="4"/>
      <c r="BF1492" s="4"/>
      <c r="BG1492" s="4"/>
      <c r="BH1492" s="4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4"/>
      <c r="BT1492" s="4"/>
      <c r="BU1492" s="4"/>
      <c r="BV1492" s="4"/>
      <c r="BW1492" s="4"/>
      <c r="BX1492" s="4"/>
      <c r="BY1492" s="4"/>
      <c r="BZ1492" s="4"/>
      <c r="CA1492" s="4"/>
      <c r="CB1492" s="4"/>
      <c r="CC1492" s="4"/>
      <c r="CD1492" s="4"/>
      <c r="CE1492" s="4"/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</row>
    <row r="1493" spans="1:100" ht="13.5" x14ac:dyDescent="0.25">
      <c r="A1493" s="4"/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  <c r="BC1493" s="4"/>
      <c r="BD1493" s="4"/>
      <c r="BE1493" s="4"/>
      <c r="BF1493" s="4"/>
      <c r="BG1493" s="4"/>
      <c r="BH1493" s="4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4"/>
      <c r="BT1493" s="4"/>
      <c r="BU1493" s="4"/>
      <c r="BV1493" s="4"/>
      <c r="BW1493" s="4"/>
      <c r="BX1493" s="4"/>
      <c r="BY1493" s="4"/>
      <c r="BZ1493" s="4"/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</row>
    <row r="1494" spans="1:100" ht="13.5" x14ac:dyDescent="0.25">
      <c r="A1494" s="4"/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4"/>
      <c r="BB1494" s="4"/>
      <c r="BC1494" s="4"/>
      <c r="BD1494" s="4"/>
      <c r="BE1494" s="4"/>
      <c r="BF1494" s="4"/>
      <c r="BG1494" s="4"/>
      <c r="BH1494" s="4"/>
      <c r="BI1494" s="4"/>
      <c r="BJ1494" s="4"/>
      <c r="BK1494" s="4"/>
      <c r="BL1494" s="4"/>
      <c r="BM1494" s="4"/>
      <c r="BN1494" s="4"/>
      <c r="BO1494" s="4"/>
      <c r="BP1494" s="4"/>
      <c r="BQ1494" s="4"/>
      <c r="BR1494" s="4"/>
      <c r="BS1494" s="4"/>
      <c r="BT1494" s="4"/>
      <c r="BU1494" s="4"/>
      <c r="BV1494" s="4"/>
      <c r="BW1494" s="4"/>
      <c r="BX1494" s="4"/>
      <c r="BY1494" s="4"/>
      <c r="BZ1494" s="4"/>
      <c r="CA1494" s="4"/>
      <c r="CB1494" s="4"/>
      <c r="CC1494" s="4"/>
      <c r="CD1494" s="4"/>
      <c r="CE1494" s="4"/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</row>
    <row r="1495" spans="1:100" ht="13.5" x14ac:dyDescent="0.25">
      <c r="A1495" s="4"/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4"/>
      <c r="BT1495" s="4"/>
      <c r="BU1495" s="4"/>
      <c r="BV1495" s="4"/>
      <c r="BW1495" s="4"/>
      <c r="BX1495" s="4"/>
      <c r="BY1495" s="4"/>
      <c r="BZ1495" s="4"/>
      <c r="CA1495" s="4"/>
      <c r="CB1495" s="4"/>
      <c r="CC1495" s="4"/>
      <c r="CD1495" s="4"/>
      <c r="CE1495" s="4"/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</row>
    <row r="1496" spans="1:100" ht="13.5" x14ac:dyDescent="0.25">
      <c r="A1496" s="4"/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4"/>
      <c r="BB1496" s="4"/>
      <c r="BC1496" s="4"/>
      <c r="BD1496" s="4"/>
      <c r="BE1496" s="4"/>
      <c r="BF1496" s="4"/>
      <c r="BG1496" s="4"/>
      <c r="BH1496" s="4"/>
      <c r="BI1496" s="4"/>
      <c r="BJ1496" s="4"/>
      <c r="BK1496" s="4"/>
      <c r="BL1496" s="4"/>
      <c r="BM1496" s="4"/>
      <c r="BN1496" s="4"/>
      <c r="BO1496" s="4"/>
      <c r="BP1496" s="4"/>
      <c r="BQ1496" s="4"/>
      <c r="BR1496" s="4"/>
      <c r="BS1496" s="4"/>
      <c r="BT1496" s="4"/>
      <c r="BU1496" s="4"/>
      <c r="BV1496" s="4"/>
      <c r="BW1496" s="4"/>
      <c r="BX1496" s="4"/>
      <c r="BY1496" s="4"/>
      <c r="BZ1496" s="4"/>
      <c r="CA1496" s="4"/>
      <c r="CB1496" s="4"/>
      <c r="CC1496" s="4"/>
      <c r="CD1496" s="4"/>
      <c r="CE1496" s="4"/>
      <c r="CF1496" s="4"/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</row>
    <row r="1497" spans="1:100" ht="13.5" x14ac:dyDescent="0.25">
      <c r="A1497" s="4"/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  <c r="BC1497" s="4"/>
      <c r="BD1497" s="4"/>
      <c r="BE1497" s="4"/>
      <c r="BF1497" s="4"/>
      <c r="BG1497" s="4"/>
      <c r="BH1497" s="4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4"/>
      <c r="BT1497" s="4"/>
      <c r="BU1497" s="4"/>
      <c r="BV1497" s="4"/>
      <c r="BW1497" s="4"/>
      <c r="BX1497" s="4"/>
      <c r="BY1497" s="4"/>
      <c r="BZ1497" s="4"/>
      <c r="CA1497" s="4"/>
      <c r="CB1497" s="4"/>
      <c r="CC1497" s="4"/>
      <c r="CD1497" s="4"/>
      <c r="CE1497" s="4"/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</row>
    <row r="1498" spans="1:100" ht="13.5" x14ac:dyDescent="0.25">
      <c r="A1498" s="4"/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4"/>
      <c r="BB1498" s="4"/>
      <c r="BC1498" s="4"/>
      <c r="BD1498" s="4"/>
      <c r="BE1498" s="4"/>
      <c r="BF1498" s="4"/>
      <c r="BG1498" s="4"/>
      <c r="BH1498" s="4"/>
      <c r="BI1498" s="4"/>
      <c r="BJ1498" s="4"/>
      <c r="BK1498" s="4"/>
      <c r="BL1498" s="4"/>
      <c r="BM1498" s="4"/>
      <c r="BN1498" s="4"/>
      <c r="BO1498" s="4"/>
      <c r="BP1498" s="4"/>
      <c r="BQ1498" s="4"/>
      <c r="BR1498" s="4"/>
      <c r="BS1498" s="4"/>
      <c r="BT1498" s="4"/>
      <c r="BU1498" s="4"/>
      <c r="BV1498" s="4"/>
      <c r="BW1498" s="4"/>
      <c r="BX1498" s="4"/>
      <c r="BY1498" s="4"/>
      <c r="BZ1498" s="4"/>
      <c r="CA1498" s="4"/>
      <c r="CB1498" s="4"/>
      <c r="CC1498" s="4"/>
      <c r="CD1498" s="4"/>
      <c r="CE1498" s="4"/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</row>
    <row r="1499" spans="1:100" ht="13.5" x14ac:dyDescent="0.25">
      <c r="A1499" s="4"/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4"/>
      <c r="BD1499" s="4"/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4"/>
      <c r="BT1499" s="4"/>
      <c r="BU1499" s="4"/>
      <c r="BV1499" s="4"/>
      <c r="BW1499" s="4"/>
      <c r="BX1499" s="4"/>
      <c r="BY1499" s="4"/>
      <c r="BZ1499" s="4"/>
      <c r="CA1499" s="4"/>
      <c r="CB1499" s="4"/>
      <c r="CC1499" s="4"/>
      <c r="CD1499" s="4"/>
      <c r="CE1499" s="4"/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</row>
    <row r="1500" spans="1:100" ht="13.5" x14ac:dyDescent="0.25">
      <c r="A1500" s="4"/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4"/>
      <c r="BB1500" s="4"/>
      <c r="BC1500" s="4"/>
      <c r="BD1500" s="4"/>
      <c r="BE1500" s="4"/>
      <c r="BF1500" s="4"/>
      <c r="BG1500" s="4"/>
      <c r="BH1500" s="4"/>
      <c r="BI1500" s="4"/>
      <c r="BJ1500" s="4"/>
      <c r="BK1500" s="4"/>
      <c r="BL1500" s="4"/>
      <c r="BM1500" s="4"/>
      <c r="BN1500" s="4"/>
      <c r="BO1500" s="4"/>
      <c r="BP1500" s="4"/>
      <c r="BQ1500" s="4"/>
      <c r="BR1500" s="4"/>
      <c r="BS1500" s="4"/>
      <c r="BT1500" s="4"/>
      <c r="BU1500" s="4"/>
      <c r="BV1500" s="4"/>
      <c r="BW1500" s="4"/>
      <c r="BX1500" s="4"/>
      <c r="BY1500" s="4"/>
      <c r="BZ1500" s="4"/>
      <c r="CA1500" s="4"/>
      <c r="CB1500" s="4"/>
      <c r="CC1500" s="4"/>
      <c r="CD1500" s="4"/>
      <c r="CE1500" s="4"/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</row>
    <row r="1501" spans="1:100" ht="13.5" x14ac:dyDescent="0.25">
      <c r="A1501" s="4"/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4"/>
      <c r="BT1501" s="4"/>
      <c r="BU1501" s="4"/>
      <c r="BV1501" s="4"/>
      <c r="BW1501" s="4"/>
      <c r="BX1501" s="4"/>
      <c r="BY1501" s="4"/>
      <c r="BZ1501" s="4"/>
      <c r="CA1501" s="4"/>
      <c r="CB1501" s="4"/>
      <c r="CC1501" s="4"/>
      <c r="CD1501" s="4"/>
      <c r="CE1501" s="4"/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</row>
    <row r="1502" spans="1:100" ht="13.5" x14ac:dyDescent="0.25">
      <c r="A1502" s="4"/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4"/>
      <c r="BB1502" s="4"/>
      <c r="BC1502" s="4"/>
      <c r="BD1502" s="4"/>
      <c r="BE1502" s="4"/>
      <c r="BF1502" s="4"/>
      <c r="BG1502" s="4"/>
      <c r="BH1502" s="4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4"/>
      <c r="BT1502" s="4"/>
      <c r="BU1502" s="4"/>
      <c r="BV1502" s="4"/>
      <c r="BW1502" s="4"/>
      <c r="BX1502" s="4"/>
      <c r="BY1502" s="4"/>
      <c r="BZ1502" s="4"/>
      <c r="CA1502" s="4"/>
      <c r="CB1502" s="4"/>
      <c r="CC1502" s="4"/>
      <c r="CD1502" s="4"/>
      <c r="CE1502" s="4"/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</row>
    <row r="1503" spans="1:100" ht="13.5" x14ac:dyDescent="0.25">
      <c r="A1503" s="4"/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  <c r="BU1503" s="4"/>
      <c r="BV1503" s="4"/>
      <c r="BW1503" s="4"/>
      <c r="BX1503" s="4"/>
      <c r="BY1503" s="4"/>
      <c r="BZ1503" s="4"/>
      <c r="CA1503" s="4"/>
      <c r="CB1503" s="4"/>
      <c r="CC1503" s="4"/>
      <c r="CD1503" s="4"/>
      <c r="CE1503" s="4"/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</row>
    <row r="1504" spans="1:100" ht="13.5" x14ac:dyDescent="0.25">
      <c r="A1504" s="4"/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  <c r="BU1504" s="4"/>
      <c r="BV1504" s="4"/>
      <c r="BW1504" s="4"/>
      <c r="BX1504" s="4"/>
      <c r="BY1504" s="4"/>
      <c r="BZ1504" s="4"/>
      <c r="CA1504" s="4"/>
      <c r="CB1504" s="4"/>
      <c r="CC1504" s="4"/>
      <c r="CD1504" s="4"/>
      <c r="CE1504" s="4"/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</row>
    <row r="1505" spans="1:100" ht="13.5" x14ac:dyDescent="0.25">
      <c r="A1505" s="4"/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4"/>
      <c r="BB1505" s="4"/>
      <c r="BC1505" s="4"/>
      <c r="BD1505" s="4"/>
      <c r="BE1505" s="4"/>
      <c r="BF1505" s="4"/>
      <c r="BG1505" s="4"/>
      <c r="BH1505" s="4"/>
      <c r="BI1505" s="4"/>
      <c r="BJ1505" s="4"/>
      <c r="BK1505" s="4"/>
      <c r="BL1505" s="4"/>
      <c r="BM1505" s="4"/>
      <c r="BN1505" s="4"/>
      <c r="BO1505" s="4"/>
      <c r="BP1505" s="4"/>
      <c r="BQ1505" s="4"/>
      <c r="BR1505" s="4"/>
      <c r="BS1505" s="4"/>
      <c r="BT1505" s="4"/>
      <c r="BU1505" s="4"/>
      <c r="BV1505" s="4"/>
      <c r="BW1505" s="4"/>
      <c r="BX1505" s="4"/>
      <c r="BY1505" s="4"/>
      <c r="BZ1505" s="4"/>
      <c r="CA1505" s="4"/>
      <c r="CB1505" s="4"/>
      <c r="CC1505" s="4"/>
      <c r="CD1505" s="4"/>
      <c r="CE1505" s="4"/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</row>
    <row r="1506" spans="1:100" ht="13.5" x14ac:dyDescent="0.25">
      <c r="A1506" s="4"/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  <c r="BC1506" s="4"/>
      <c r="BD1506" s="4"/>
      <c r="BE1506" s="4"/>
      <c r="BF1506" s="4"/>
      <c r="BG1506" s="4"/>
      <c r="BH1506" s="4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4"/>
      <c r="BT1506" s="4"/>
      <c r="BU1506" s="4"/>
      <c r="BV1506" s="4"/>
      <c r="BW1506" s="4"/>
      <c r="BX1506" s="4"/>
      <c r="BY1506" s="4"/>
      <c r="BZ1506" s="4"/>
      <c r="CA1506" s="4"/>
      <c r="CB1506" s="4"/>
      <c r="CC1506" s="4"/>
      <c r="CD1506" s="4"/>
      <c r="CE1506" s="4"/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</row>
    <row r="1507" spans="1:100" ht="13.5" x14ac:dyDescent="0.25">
      <c r="A1507" s="4"/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/>
      <c r="BD1507" s="4"/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4"/>
      <c r="BT1507" s="4"/>
      <c r="BU1507" s="4"/>
      <c r="BV1507" s="4"/>
      <c r="BW1507" s="4"/>
      <c r="BX1507" s="4"/>
      <c r="BY1507" s="4"/>
      <c r="BZ1507" s="4"/>
      <c r="CA1507" s="4"/>
      <c r="CB1507" s="4"/>
      <c r="CC1507" s="4"/>
      <c r="CD1507" s="4"/>
      <c r="CE1507" s="4"/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</row>
    <row r="1508" spans="1:100" ht="13.5" x14ac:dyDescent="0.25">
      <c r="A1508" s="4"/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4"/>
      <c r="BT1508" s="4"/>
      <c r="BU1508" s="4"/>
      <c r="BV1508" s="4"/>
      <c r="BW1508" s="4"/>
      <c r="BX1508" s="4"/>
      <c r="BY1508" s="4"/>
      <c r="BZ1508" s="4"/>
      <c r="CA1508" s="4"/>
      <c r="CB1508" s="4"/>
      <c r="CC1508" s="4"/>
      <c r="CD1508" s="4"/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</row>
    <row r="1509" spans="1:100" ht="13.5" x14ac:dyDescent="0.25">
      <c r="A1509" s="4"/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  <c r="AY1509" s="4"/>
      <c r="AZ1509" s="4"/>
      <c r="BA1509" s="4"/>
      <c r="BB1509" s="4"/>
      <c r="BC1509" s="4"/>
      <c r="BD1509" s="4"/>
      <c r="BE1509" s="4"/>
      <c r="BF1509" s="4"/>
      <c r="BG1509" s="4"/>
      <c r="BH1509" s="4"/>
      <c r="BI1509" s="4"/>
      <c r="BJ1509" s="4"/>
      <c r="BK1509" s="4"/>
      <c r="BL1509" s="4"/>
      <c r="BM1509" s="4"/>
      <c r="BN1509" s="4"/>
      <c r="BO1509" s="4"/>
      <c r="BP1509" s="4"/>
      <c r="BQ1509" s="4"/>
      <c r="BR1509" s="4"/>
      <c r="BS1509" s="4"/>
      <c r="BT1509" s="4"/>
      <c r="BU1509" s="4"/>
      <c r="BV1509" s="4"/>
      <c r="BW1509" s="4"/>
      <c r="BX1509" s="4"/>
      <c r="BY1509" s="4"/>
      <c r="BZ1509" s="4"/>
      <c r="CA1509" s="4"/>
      <c r="CB1509" s="4"/>
      <c r="CC1509" s="4"/>
      <c r="CD1509" s="4"/>
      <c r="CE1509" s="4"/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</row>
    <row r="1510" spans="1:100" ht="13.5" x14ac:dyDescent="0.25">
      <c r="A1510" s="4"/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  <c r="BC1510" s="4"/>
      <c r="BD1510" s="4"/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4"/>
      <c r="BT1510" s="4"/>
      <c r="BU1510" s="4"/>
      <c r="BV1510" s="4"/>
      <c r="BW1510" s="4"/>
      <c r="BX1510" s="4"/>
      <c r="BY1510" s="4"/>
      <c r="BZ1510" s="4"/>
      <c r="CA1510" s="4"/>
      <c r="CB1510" s="4"/>
      <c r="CC1510" s="4"/>
      <c r="CD1510" s="4"/>
      <c r="CE1510" s="4"/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</row>
    <row r="1511" spans="1:100" ht="13.5" x14ac:dyDescent="0.25">
      <c r="A1511" s="4"/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4"/>
      <c r="BB1511" s="4"/>
      <c r="BC1511" s="4"/>
      <c r="BD1511" s="4"/>
      <c r="BE1511" s="4"/>
      <c r="BF1511" s="4"/>
      <c r="BG1511" s="4"/>
      <c r="BH1511" s="4"/>
      <c r="BI1511" s="4"/>
      <c r="BJ1511" s="4"/>
      <c r="BK1511" s="4"/>
      <c r="BL1511" s="4"/>
      <c r="BM1511" s="4"/>
      <c r="BN1511" s="4"/>
      <c r="BO1511" s="4"/>
      <c r="BP1511" s="4"/>
      <c r="BQ1511" s="4"/>
      <c r="BR1511" s="4"/>
      <c r="BS1511" s="4"/>
      <c r="BT1511" s="4"/>
      <c r="BU1511" s="4"/>
      <c r="BV1511" s="4"/>
      <c r="BW1511" s="4"/>
      <c r="BX1511" s="4"/>
      <c r="BY1511" s="4"/>
      <c r="BZ1511" s="4"/>
      <c r="CA1511" s="4"/>
      <c r="CB1511" s="4"/>
      <c r="CC1511" s="4"/>
      <c r="CD1511" s="4"/>
      <c r="CE1511" s="4"/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</row>
    <row r="1512" spans="1:100" ht="13.5" x14ac:dyDescent="0.25">
      <c r="A1512" s="4"/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/>
      <c r="AZ1512" s="4"/>
      <c r="BA1512" s="4"/>
      <c r="BB1512" s="4"/>
      <c r="BC1512" s="4"/>
      <c r="BD1512" s="4"/>
      <c r="BE1512" s="4"/>
      <c r="BF1512" s="4"/>
      <c r="BG1512" s="4"/>
      <c r="BH1512" s="4"/>
      <c r="BI1512" s="4"/>
      <c r="BJ1512" s="4"/>
      <c r="BK1512" s="4"/>
      <c r="BL1512" s="4"/>
      <c r="BM1512" s="4"/>
      <c r="BN1512" s="4"/>
      <c r="BO1512" s="4"/>
      <c r="BP1512" s="4"/>
      <c r="BQ1512" s="4"/>
      <c r="BR1512" s="4"/>
      <c r="BS1512" s="4"/>
      <c r="BT1512" s="4"/>
      <c r="BU1512" s="4"/>
      <c r="BV1512" s="4"/>
      <c r="BW1512" s="4"/>
      <c r="BX1512" s="4"/>
      <c r="BY1512" s="4"/>
      <c r="BZ1512" s="4"/>
      <c r="CA1512" s="4"/>
      <c r="CB1512" s="4"/>
      <c r="CC1512" s="4"/>
      <c r="CD1512" s="4"/>
      <c r="CE1512" s="4"/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</row>
    <row r="1513" spans="1:100" ht="13.5" x14ac:dyDescent="0.25">
      <c r="A1513" s="4"/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4"/>
      <c r="BB1513" s="4"/>
      <c r="BC1513" s="4"/>
      <c r="BD1513" s="4"/>
      <c r="BE1513" s="4"/>
      <c r="BF1513" s="4"/>
      <c r="BG1513" s="4"/>
      <c r="BH1513" s="4"/>
      <c r="BI1513" s="4"/>
      <c r="BJ1513" s="4"/>
      <c r="BK1513" s="4"/>
      <c r="BL1513" s="4"/>
      <c r="BM1513" s="4"/>
      <c r="BN1513" s="4"/>
      <c r="BO1513" s="4"/>
      <c r="BP1513" s="4"/>
      <c r="BQ1513" s="4"/>
      <c r="BR1513" s="4"/>
      <c r="BS1513" s="4"/>
      <c r="BT1513" s="4"/>
      <c r="BU1513" s="4"/>
      <c r="BV1513" s="4"/>
      <c r="BW1513" s="4"/>
      <c r="BX1513" s="4"/>
      <c r="BY1513" s="4"/>
      <c r="BZ1513" s="4"/>
      <c r="CA1513" s="4"/>
      <c r="CB1513" s="4"/>
      <c r="CC1513" s="4"/>
      <c r="CD1513" s="4"/>
      <c r="CE1513" s="4"/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</row>
    <row r="1514" spans="1:100" ht="13.5" x14ac:dyDescent="0.25">
      <c r="A1514" s="4"/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4"/>
      <c r="BB1514" s="4"/>
      <c r="BC1514" s="4"/>
      <c r="BD1514" s="4"/>
      <c r="BE1514" s="4"/>
      <c r="BF1514" s="4"/>
      <c r="BG1514" s="4"/>
      <c r="BH1514" s="4"/>
      <c r="BI1514" s="4"/>
      <c r="BJ1514" s="4"/>
      <c r="BK1514" s="4"/>
      <c r="BL1514" s="4"/>
      <c r="BM1514" s="4"/>
      <c r="BN1514" s="4"/>
      <c r="BO1514" s="4"/>
      <c r="BP1514" s="4"/>
      <c r="BQ1514" s="4"/>
      <c r="BR1514" s="4"/>
      <c r="BS1514" s="4"/>
      <c r="BT1514" s="4"/>
      <c r="BU1514" s="4"/>
      <c r="BV1514" s="4"/>
      <c r="BW1514" s="4"/>
      <c r="BX1514" s="4"/>
      <c r="BY1514" s="4"/>
      <c r="BZ1514" s="4"/>
      <c r="CA1514" s="4"/>
      <c r="CB1514" s="4"/>
      <c r="CC1514" s="4"/>
      <c r="CD1514" s="4"/>
      <c r="CE1514" s="4"/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</row>
    <row r="1515" spans="1:100" ht="13.5" x14ac:dyDescent="0.25">
      <c r="A1515" s="4"/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/>
      <c r="AZ1515" s="4"/>
      <c r="BA1515" s="4"/>
      <c r="BB1515" s="4"/>
      <c r="BC1515" s="4"/>
      <c r="BD1515" s="4"/>
      <c r="BE1515" s="4"/>
      <c r="BF1515" s="4"/>
      <c r="BG1515" s="4"/>
      <c r="BH1515" s="4"/>
      <c r="BI1515" s="4"/>
      <c r="BJ1515" s="4"/>
      <c r="BK1515" s="4"/>
      <c r="BL1515" s="4"/>
      <c r="BM1515" s="4"/>
      <c r="BN1515" s="4"/>
      <c r="BO1515" s="4"/>
      <c r="BP1515" s="4"/>
      <c r="BQ1515" s="4"/>
      <c r="BR1515" s="4"/>
      <c r="BS1515" s="4"/>
      <c r="BT1515" s="4"/>
      <c r="BU1515" s="4"/>
      <c r="BV1515" s="4"/>
      <c r="BW1515" s="4"/>
      <c r="BX1515" s="4"/>
      <c r="BY1515" s="4"/>
      <c r="BZ1515" s="4"/>
      <c r="CA1515" s="4"/>
      <c r="CB1515" s="4"/>
      <c r="CC1515" s="4"/>
      <c r="CD1515" s="4"/>
      <c r="CE1515" s="4"/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</row>
    <row r="1516" spans="1:100" ht="13.5" x14ac:dyDescent="0.25">
      <c r="A1516" s="4"/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/>
      <c r="BD1516" s="4"/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4"/>
      <c r="BT1516" s="4"/>
      <c r="BU1516" s="4"/>
      <c r="BV1516" s="4"/>
      <c r="BW1516" s="4"/>
      <c r="BX1516" s="4"/>
      <c r="BY1516" s="4"/>
      <c r="BZ1516" s="4"/>
      <c r="CA1516" s="4"/>
      <c r="CB1516" s="4"/>
      <c r="CC1516" s="4"/>
      <c r="CD1516" s="4"/>
      <c r="CE1516" s="4"/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</row>
    <row r="1517" spans="1:100" ht="13.5" x14ac:dyDescent="0.25">
      <c r="A1517" s="4"/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/>
      <c r="BD1517" s="4"/>
      <c r="BE1517" s="4"/>
      <c r="BF1517" s="4"/>
      <c r="BG1517" s="4"/>
      <c r="BH1517" s="4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4"/>
      <c r="BT1517" s="4"/>
      <c r="BU1517" s="4"/>
      <c r="BV1517" s="4"/>
      <c r="BW1517" s="4"/>
      <c r="BX1517" s="4"/>
      <c r="BY1517" s="4"/>
      <c r="BZ1517" s="4"/>
      <c r="CA1517" s="4"/>
      <c r="CB1517" s="4"/>
      <c r="CC1517" s="4"/>
      <c r="CD1517" s="4"/>
      <c r="CE1517" s="4"/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</row>
    <row r="1518" spans="1:100" ht="13.5" x14ac:dyDescent="0.25">
      <c r="A1518" s="4"/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/>
      <c r="AZ1518" s="4"/>
      <c r="BA1518" s="4"/>
      <c r="BB1518" s="4"/>
      <c r="BC1518" s="4"/>
      <c r="BD1518" s="4"/>
      <c r="BE1518" s="4"/>
      <c r="BF1518" s="4"/>
      <c r="BG1518" s="4"/>
      <c r="BH1518" s="4"/>
      <c r="BI1518" s="4"/>
      <c r="BJ1518" s="4"/>
      <c r="BK1518" s="4"/>
      <c r="BL1518" s="4"/>
      <c r="BM1518" s="4"/>
      <c r="BN1518" s="4"/>
      <c r="BO1518" s="4"/>
      <c r="BP1518" s="4"/>
      <c r="BQ1518" s="4"/>
      <c r="BR1518" s="4"/>
      <c r="BS1518" s="4"/>
      <c r="BT1518" s="4"/>
      <c r="BU1518" s="4"/>
      <c r="BV1518" s="4"/>
      <c r="BW1518" s="4"/>
      <c r="BX1518" s="4"/>
      <c r="BY1518" s="4"/>
      <c r="BZ1518" s="4"/>
      <c r="CA1518" s="4"/>
      <c r="CB1518" s="4"/>
      <c r="CC1518" s="4"/>
      <c r="CD1518" s="4"/>
      <c r="CE1518" s="4"/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</row>
    <row r="1519" spans="1:100" ht="13.5" x14ac:dyDescent="0.25">
      <c r="A1519" s="4"/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4"/>
      <c r="BB1519" s="4"/>
      <c r="BC1519" s="4"/>
      <c r="BD1519" s="4"/>
      <c r="BE1519" s="4"/>
      <c r="BF1519" s="4"/>
      <c r="BG1519" s="4"/>
      <c r="BH1519" s="4"/>
      <c r="BI1519" s="4"/>
      <c r="BJ1519" s="4"/>
      <c r="BK1519" s="4"/>
      <c r="BL1519" s="4"/>
      <c r="BM1519" s="4"/>
      <c r="BN1519" s="4"/>
      <c r="BO1519" s="4"/>
      <c r="BP1519" s="4"/>
      <c r="BQ1519" s="4"/>
      <c r="BR1519" s="4"/>
      <c r="BS1519" s="4"/>
      <c r="BT1519" s="4"/>
      <c r="BU1519" s="4"/>
      <c r="BV1519" s="4"/>
      <c r="BW1519" s="4"/>
      <c r="BX1519" s="4"/>
      <c r="BY1519" s="4"/>
      <c r="BZ1519" s="4"/>
      <c r="CA1519" s="4"/>
      <c r="CB1519" s="4"/>
      <c r="CC1519" s="4"/>
      <c r="CD1519" s="4"/>
      <c r="CE1519" s="4"/>
      <c r="CF1519" s="4"/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</row>
    <row r="1520" spans="1:100" ht="13.5" x14ac:dyDescent="0.25">
      <c r="A1520" s="4"/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4"/>
      <c r="BB1520" s="4"/>
      <c r="BC1520" s="4"/>
      <c r="BD1520" s="4"/>
      <c r="BE1520" s="4"/>
      <c r="BF1520" s="4"/>
      <c r="BG1520" s="4"/>
      <c r="BH1520" s="4"/>
      <c r="BI1520" s="4"/>
      <c r="BJ1520" s="4"/>
      <c r="BK1520" s="4"/>
      <c r="BL1520" s="4"/>
      <c r="BM1520" s="4"/>
      <c r="BN1520" s="4"/>
      <c r="BO1520" s="4"/>
      <c r="BP1520" s="4"/>
      <c r="BQ1520" s="4"/>
      <c r="BR1520" s="4"/>
      <c r="BS1520" s="4"/>
      <c r="BT1520" s="4"/>
      <c r="BU1520" s="4"/>
      <c r="BV1520" s="4"/>
      <c r="BW1520" s="4"/>
      <c r="BX1520" s="4"/>
      <c r="BY1520" s="4"/>
      <c r="BZ1520" s="4"/>
      <c r="CA1520" s="4"/>
      <c r="CB1520" s="4"/>
      <c r="CC1520" s="4"/>
      <c r="CD1520" s="4"/>
      <c r="CE1520" s="4"/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</row>
    <row r="1521" spans="1:100" ht="13.5" x14ac:dyDescent="0.25">
      <c r="A1521" s="4"/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  <c r="AY1521" s="4"/>
      <c r="AZ1521" s="4"/>
      <c r="BA1521" s="4"/>
      <c r="BB1521" s="4"/>
      <c r="BC1521" s="4"/>
      <c r="BD1521" s="4"/>
      <c r="BE1521" s="4"/>
      <c r="BF1521" s="4"/>
      <c r="BG1521" s="4"/>
      <c r="BH1521" s="4"/>
      <c r="BI1521" s="4"/>
      <c r="BJ1521" s="4"/>
      <c r="BK1521" s="4"/>
      <c r="BL1521" s="4"/>
      <c r="BM1521" s="4"/>
      <c r="BN1521" s="4"/>
      <c r="BO1521" s="4"/>
      <c r="BP1521" s="4"/>
      <c r="BQ1521" s="4"/>
      <c r="BR1521" s="4"/>
      <c r="BS1521" s="4"/>
      <c r="BT1521" s="4"/>
      <c r="BU1521" s="4"/>
      <c r="BV1521" s="4"/>
      <c r="BW1521" s="4"/>
      <c r="BX1521" s="4"/>
      <c r="BY1521" s="4"/>
      <c r="BZ1521" s="4"/>
      <c r="CA1521" s="4"/>
      <c r="CB1521" s="4"/>
      <c r="CC1521" s="4"/>
      <c r="CD1521" s="4"/>
      <c r="CE1521" s="4"/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</row>
    <row r="1522" spans="1:100" ht="13.5" x14ac:dyDescent="0.25">
      <c r="A1522" s="4"/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/>
      <c r="AZ1522" s="4"/>
      <c r="BA1522" s="4"/>
      <c r="BB1522" s="4"/>
      <c r="BC1522" s="4"/>
      <c r="BD1522" s="4"/>
      <c r="BE1522" s="4"/>
      <c r="BF1522" s="4"/>
      <c r="BG1522" s="4"/>
      <c r="BH1522" s="4"/>
      <c r="BI1522" s="4"/>
      <c r="BJ1522" s="4"/>
      <c r="BK1522" s="4"/>
      <c r="BL1522" s="4"/>
      <c r="BM1522" s="4"/>
      <c r="BN1522" s="4"/>
      <c r="BO1522" s="4"/>
      <c r="BP1522" s="4"/>
      <c r="BQ1522" s="4"/>
      <c r="BR1522" s="4"/>
      <c r="BS1522" s="4"/>
      <c r="BT1522" s="4"/>
      <c r="BU1522" s="4"/>
      <c r="BV1522" s="4"/>
      <c r="BW1522" s="4"/>
      <c r="BX1522" s="4"/>
      <c r="BY1522" s="4"/>
      <c r="BZ1522" s="4"/>
      <c r="CA1522" s="4"/>
      <c r="CB1522" s="4"/>
      <c r="CC1522" s="4"/>
      <c r="CD1522" s="4"/>
      <c r="CE1522" s="4"/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</row>
    <row r="1523" spans="1:100" ht="13.5" x14ac:dyDescent="0.25">
      <c r="A1523" s="4"/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  <c r="AY1523" s="4"/>
      <c r="AZ1523" s="4"/>
      <c r="BA1523" s="4"/>
      <c r="BB1523" s="4"/>
      <c r="BC1523" s="4"/>
      <c r="BD1523" s="4"/>
      <c r="BE1523" s="4"/>
      <c r="BF1523" s="4"/>
      <c r="BG1523" s="4"/>
      <c r="BH1523" s="4"/>
      <c r="BI1523" s="4"/>
      <c r="BJ1523" s="4"/>
      <c r="BK1523" s="4"/>
      <c r="BL1523" s="4"/>
      <c r="BM1523" s="4"/>
      <c r="BN1523" s="4"/>
      <c r="BO1523" s="4"/>
      <c r="BP1523" s="4"/>
      <c r="BQ1523" s="4"/>
      <c r="BR1523" s="4"/>
      <c r="BS1523" s="4"/>
      <c r="BT1523" s="4"/>
      <c r="BU1523" s="4"/>
      <c r="BV1523" s="4"/>
      <c r="BW1523" s="4"/>
      <c r="BX1523" s="4"/>
      <c r="BY1523" s="4"/>
      <c r="BZ1523" s="4"/>
      <c r="CA1523" s="4"/>
      <c r="CB1523" s="4"/>
      <c r="CC1523" s="4"/>
      <c r="CD1523" s="4"/>
      <c r="CE1523" s="4"/>
      <c r="CF1523" s="4"/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</row>
    <row r="1524" spans="1:100" ht="13.5" x14ac:dyDescent="0.25">
      <c r="A1524" s="4"/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4"/>
      <c r="BB1524" s="4"/>
      <c r="BC1524" s="4"/>
      <c r="BD1524" s="4"/>
      <c r="BE1524" s="4"/>
      <c r="BF1524" s="4"/>
      <c r="BG1524" s="4"/>
      <c r="BH1524" s="4"/>
      <c r="BI1524" s="4"/>
      <c r="BJ1524" s="4"/>
      <c r="BK1524" s="4"/>
      <c r="BL1524" s="4"/>
      <c r="BM1524" s="4"/>
      <c r="BN1524" s="4"/>
      <c r="BO1524" s="4"/>
      <c r="BP1524" s="4"/>
      <c r="BQ1524" s="4"/>
      <c r="BR1524" s="4"/>
      <c r="BS1524" s="4"/>
      <c r="BT1524" s="4"/>
      <c r="BU1524" s="4"/>
      <c r="BV1524" s="4"/>
      <c r="BW1524" s="4"/>
      <c r="BX1524" s="4"/>
      <c r="BY1524" s="4"/>
      <c r="BZ1524" s="4"/>
      <c r="CA1524" s="4"/>
      <c r="CB1524" s="4"/>
      <c r="CC1524" s="4"/>
      <c r="CD1524" s="4"/>
      <c r="CE1524" s="4"/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</row>
    <row r="1525" spans="1:100" ht="13.5" x14ac:dyDescent="0.25">
      <c r="A1525" s="4"/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  <c r="AY1525" s="4"/>
      <c r="AZ1525" s="4"/>
      <c r="BA1525" s="4"/>
      <c r="BB1525" s="4"/>
      <c r="BC1525" s="4"/>
      <c r="BD1525" s="4"/>
      <c r="BE1525" s="4"/>
      <c r="BF1525" s="4"/>
      <c r="BG1525" s="4"/>
      <c r="BH1525" s="4"/>
      <c r="BI1525" s="4"/>
      <c r="BJ1525" s="4"/>
      <c r="BK1525" s="4"/>
      <c r="BL1525" s="4"/>
      <c r="BM1525" s="4"/>
      <c r="BN1525" s="4"/>
      <c r="BO1525" s="4"/>
      <c r="BP1525" s="4"/>
      <c r="BQ1525" s="4"/>
      <c r="BR1525" s="4"/>
      <c r="BS1525" s="4"/>
      <c r="BT1525" s="4"/>
      <c r="BU1525" s="4"/>
      <c r="BV1525" s="4"/>
      <c r="BW1525" s="4"/>
      <c r="BX1525" s="4"/>
      <c r="BY1525" s="4"/>
      <c r="BZ1525" s="4"/>
      <c r="CA1525" s="4"/>
      <c r="CB1525" s="4"/>
      <c r="CC1525" s="4"/>
      <c r="CD1525" s="4"/>
      <c r="CE1525" s="4"/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</row>
    <row r="1526" spans="1:100" ht="13.5" x14ac:dyDescent="0.25">
      <c r="A1526" s="4"/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  <c r="AY1526" s="4"/>
      <c r="AZ1526" s="4"/>
      <c r="BA1526" s="4"/>
      <c r="BB1526" s="4"/>
      <c r="BC1526" s="4"/>
      <c r="BD1526" s="4"/>
      <c r="BE1526" s="4"/>
      <c r="BF1526" s="4"/>
      <c r="BG1526" s="4"/>
      <c r="BH1526" s="4"/>
      <c r="BI1526" s="4"/>
      <c r="BJ1526" s="4"/>
      <c r="BK1526" s="4"/>
      <c r="BL1526" s="4"/>
      <c r="BM1526" s="4"/>
      <c r="BN1526" s="4"/>
      <c r="BO1526" s="4"/>
      <c r="BP1526" s="4"/>
      <c r="BQ1526" s="4"/>
      <c r="BR1526" s="4"/>
      <c r="BS1526" s="4"/>
      <c r="BT1526" s="4"/>
      <c r="BU1526" s="4"/>
      <c r="BV1526" s="4"/>
      <c r="BW1526" s="4"/>
      <c r="BX1526" s="4"/>
      <c r="BY1526" s="4"/>
      <c r="BZ1526" s="4"/>
      <c r="CA1526" s="4"/>
      <c r="CB1526" s="4"/>
      <c r="CC1526" s="4"/>
      <c r="CD1526" s="4"/>
      <c r="CE1526" s="4"/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</row>
    <row r="1527" spans="1:100" ht="13.5" x14ac:dyDescent="0.25">
      <c r="A1527" s="4"/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4"/>
      <c r="AW1527" s="4"/>
      <c r="AX1527" s="4"/>
      <c r="AY1527" s="4"/>
      <c r="AZ1527" s="4"/>
      <c r="BA1527" s="4"/>
      <c r="BB1527" s="4"/>
      <c r="BC1527" s="4"/>
      <c r="BD1527" s="4"/>
      <c r="BE1527" s="4"/>
      <c r="BF1527" s="4"/>
      <c r="BG1527" s="4"/>
      <c r="BH1527" s="4"/>
      <c r="BI1527" s="4"/>
      <c r="BJ1527" s="4"/>
      <c r="BK1527" s="4"/>
      <c r="BL1527" s="4"/>
      <c r="BM1527" s="4"/>
      <c r="BN1527" s="4"/>
      <c r="BO1527" s="4"/>
      <c r="BP1527" s="4"/>
      <c r="BQ1527" s="4"/>
      <c r="BR1527" s="4"/>
      <c r="BS1527" s="4"/>
      <c r="BT1527" s="4"/>
      <c r="BU1527" s="4"/>
      <c r="BV1527" s="4"/>
      <c r="BW1527" s="4"/>
      <c r="BX1527" s="4"/>
      <c r="BY1527" s="4"/>
      <c r="BZ1527" s="4"/>
      <c r="CA1527" s="4"/>
      <c r="CB1527" s="4"/>
      <c r="CC1527" s="4"/>
      <c r="CD1527" s="4"/>
      <c r="CE1527" s="4"/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</row>
    <row r="1528" spans="1:100" ht="13.5" x14ac:dyDescent="0.25">
      <c r="A1528" s="4"/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  <c r="AY1528" s="4"/>
      <c r="AZ1528" s="4"/>
      <c r="BA1528" s="4"/>
      <c r="BB1528" s="4"/>
      <c r="BC1528" s="4"/>
      <c r="BD1528" s="4"/>
      <c r="BE1528" s="4"/>
      <c r="BF1528" s="4"/>
      <c r="BG1528" s="4"/>
      <c r="BH1528" s="4"/>
      <c r="BI1528" s="4"/>
      <c r="BJ1528" s="4"/>
      <c r="BK1528" s="4"/>
      <c r="BL1528" s="4"/>
      <c r="BM1528" s="4"/>
      <c r="BN1528" s="4"/>
      <c r="BO1528" s="4"/>
      <c r="BP1528" s="4"/>
      <c r="BQ1528" s="4"/>
      <c r="BR1528" s="4"/>
      <c r="BS1528" s="4"/>
      <c r="BT1528" s="4"/>
      <c r="BU1528" s="4"/>
      <c r="BV1528" s="4"/>
      <c r="BW1528" s="4"/>
      <c r="BX1528" s="4"/>
      <c r="BY1528" s="4"/>
      <c r="BZ1528" s="4"/>
      <c r="CA1528" s="4"/>
      <c r="CB1528" s="4"/>
      <c r="CC1528" s="4"/>
      <c r="CD1528" s="4"/>
      <c r="CE1528" s="4"/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</row>
    <row r="1529" spans="1:100" ht="13.5" x14ac:dyDescent="0.25">
      <c r="A1529" s="4"/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  <c r="AY1529" s="4"/>
      <c r="AZ1529" s="4"/>
      <c r="BA1529" s="4"/>
      <c r="BB1529" s="4"/>
      <c r="BC1529" s="4"/>
      <c r="BD1529" s="4"/>
      <c r="BE1529" s="4"/>
      <c r="BF1529" s="4"/>
      <c r="BG1529" s="4"/>
      <c r="BH1529" s="4"/>
      <c r="BI1529" s="4"/>
      <c r="BJ1529" s="4"/>
      <c r="BK1529" s="4"/>
      <c r="BL1529" s="4"/>
      <c r="BM1529" s="4"/>
      <c r="BN1529" s="4"/>
      <c r="BO1529" s="4"/>
      <c r="BP1529" s="4"/>
      <c r="BQ1529" s="4"/>
      <c r="BR1529" s="4"/>
      <c r="BS1529" s="4"/>
      <c r="BT1529" s="4"/>
      <c r="BU1529" s="4"/>
      <c r="BV1529" s="4"/>
      <c r="BW1529" s="4"/>
      <c r="BX1529" s="4"/>
      <c r="BY1529" s="4"/>
      <c r="BZ1529" s="4"/>
      <c r="CA1529" s="4"/>
      <c r="CB1529" s="4"/>
      <c r="CC1529" s="4"/>
      <c r="CD1529" s="4"/>
      <c r="CE1529" s="4"/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</row>
    <row r="1530" spans="1:100" ht="13.5" x14ac:dyDescent="0.25">
      <c r="A1530" s="4"/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4"/>
      <c r="BB1530" s="4"/>
      <c r="BC1530" s="4"/>
      <c r="BD1530" s="4"/>
      <c r="BE1530" s="4"/>
      <c r="BF1530" s="4"/>
      <c r="BG1530" s="4"/>
      <c r="BH1530" s="4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4"/>
      <c r="BT1530" s="4"/>
      <c r="BU1530" s="4"/>
      <c r="BV1530" s="4"/>
      <c r="BW1530" s="4"/>
      <c r="BX1530" s="4"/>
      <c r="BY1530" s="4"/>
      <c r="BZ1530" s="4"/>
      <c r="CA1530" s="4"/>
      <c r="CB1530" s="4"/>
      <c r="CC1530" s="4"/>
      <c r="CD1530" s="4"/>
      <c r="CE1530" s="4"/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</row>
    <row r="1531" spans="1:100" ht="13.5" x14ac:dyDescent="0.25">
      <c r="A1531" s="4"/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  <c r="BC1531" s="4"/>
      <c r="BD1531" s="4"/>
      <c r="BE1531" s="4"/>
      <c r="BF1531" s="4"/>
      <c r="BG1531" s="4"/>
      <c r="BH1531" s="4"/>
      <c r="BI1531" s="4"/>
      <c r="BJ1531" s="4"/>
      <c r="BK1531" s="4"/>
      <c r="BL1531" s="4"/>
      <c r="BM1531" s="4"/>
      <c r="BN1531" s="4"/>
      <c r="BO1531" s="4"/>
      <c r="BP1531" s="4"/>
      <c r="BQ1531" s="4"/>
      <c r="BR1531" s="4"/>
      <c r="BS1531" s="4"/>
      <c r="BT1531" s="4"/>
      <c r="BU1531" s="4"/>
      <c r="BV1531" s="4"/>
      <c r="BW1531" s="4"/>
      <c r="BX1531" s="4"/>
      <c r="BY1531" s="4"/>
      <c r="BZ1531" s="4"/>
      <c r="CA1531" s="4"/>
      <c r="CB1531" s="4"/>
      <c r="CC1531" s="4"/>
      <c r="CD1531" s="4"/>
      <c r="CE1531" s="4"/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</row>
    <row r="1532" spans="1:100" ht="13.5" x14ac:dyDescent="0.25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  <c r="AY1532" s="4"/>
      <c r="AZ1532" s="4"/>
      <c r="BA1532" s="4"/>
      <c r="BB1532" s="4"/>
      <c r="BC1532" s="4"/>
      <c r="BD1532" s="4"/>
      <c r="BE1532" s="4"/>
      <c r="BF1532" s="4"/>
      <c r="BG1532" s="4"/>
      <c r="BH1532" s="4"/>
      <c r="BI1532" s="4"/>
      <c r="BJ1532" s="4"/>
      <c r="BK1532" s="4"/>
      <c r="BL1532" s="4"/>
      <c r="BM1532" s="4"/>
      <c r="BN1532" s="4"/>
      <c r="BO1532" s="4"/>
      <c r="BP1532" s="4"/>
      <c r="BQ1532" s="4"/>
      <c r="BR1532" s="4"/>
      <c r="BS1532" s="4"/>
      <c r="BT1532" s="4"/>
      <c r="BU1532" s="4"/>
      <c r="BV1532" s="4"/>
      <c r="BW1532" s="4"/>
      <c r="BX1532" s="4"/>
      <c r="BY1532" s="4"/>
      <c r="BZ1532" s="4"/>
      <c r="CA1532" s="4"/>
      <c r="CB1532" s="4"/>
      <c r="CC1532" s="4"/>
      <c r="CD1532" s="4"/>
      <c r="CE1532" s="4"/>
      <c r="CF1532" s="4"/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</row>
    <row r="1533" spans="1:100" ht="13.5" x14ac:dyDescent="0.25">
      <c r="A1533" s="4"/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4"/>
      <c r="BB1533" s="4"/>
      <c r="BC1533" s="4"/>
      <c r="BD1533" s="4"/>
      <c r="BE1533" s="4"/>
      <c r="BF1533" s="4"/>
      <c r="BG1533" s="4"/>
      <c r="BH1533" s="4"/>
      <c r="BI1533" s="4"/>
      <c r="BJ1533" s="4"/>
      <c r="BK1533" s="4"/>
      <c r="BL1533" s="4"/>
      <c r="BM1533" s="4"/>
      <c r="BN1533" s="4"/>
      <c r="BO1533" s="4"/>
      <c r="BP1533" s="4"/>
      <c r="BQ1533" s="4"/>
      <c r="BR1533" s="4"/>
      <c r="BS1533" s="4"/>
      <c r="BT1533" s="4"/>
      <c r="BU1533" s="4"/>
      <c r="BV1533" s="4"/>
      <c r="BW1533" s="4"/>
      <c r="BX1533" s="4"/>
      <c r="BY1533" s="4"/>
      <c r="BZ1533" s="4"/>
      <c r="CA1533" s="4"/>
      <c r="CB1533" s="4"/>
      <c r="CC1533" s="4"/>
      <c r="CD1533" s="4"/>
      <c r="CE1533" s="4"/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</row>
    <row r="1534" spans="1:100" ht="13.5" x14ac:dyDescent="0.25">
      <c r="A1534" s="4"/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4"/>
      <c r="BB1534" s="4"/>
      <c r="BC1534" s="4"/>
      <c r="BD1534" s="4"/>
      <c r="BE1534" s="4"/>
      <c r="BF1534" s="4"/>
      <c r="BG1534" s="4"/>
      <c r="BH1534" s="4"/>
      <c r="BI1534" s="4"/>
      <c r="BJ1534" s="4"/>
      <c r="BK1534" s="4"/>
      <c r="BL1534" s="4"/>
      <c r="BM1534" s="4"/>
      <c r="BN1534" s="4"/>
      <c r="BO1534" s="4"/>
      <c r="BP1534" s="4"/>
      <c r="BQ1534" s="4"/>
      <c r="BR1534" s="4"/>
      <c r="BS1534" s="4"/>
      <c r="BT1534" s="4"/>
      <c r="BU1534" s="4"/>
      <c r="BV1534" s="4"/>
      <c r="BW1534" s="4"/>
      <c r="BX1534" s="4"/>
      <c r="BY1534" s="4"/>
      <c r="BZ1534" s="4"/>
      <c r="CA1534" s="4"/>
      <c r="CB1534" s="4"/>
      <c r="CC1534" s="4"/>
      <c r="CD1534" s="4"/>
      <c r="CE1534" s="4"/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</row>
    <row r="1535" spans="1:100" ht="13.5" x14ac:dyDescent="0.25">
      <c r="A1535" s="4"/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4"/>
      <c r="BB1535" s="4"/>
      <c r="BC1535" s="4"/>
      <c r="BD1535" s="4"/>
      <c r="BE1535" s="4"/>
      <c r="BF1535" s="4"/>
      <c r="BG1535" s="4"/>
      <c r="BH1535" s="4"/>
      <c r="BI1535" s="4"/>
      <c r="BJ1535" s="4"/>
      <c r="BK1535" s="4"/>
      <c r="BL1535" s="4"/>
      <c r="BM1535" s="4"/>
      <c r="BN1535" s="4"/>
      <c r="BO1535" s="4"/>
      <c r="BP1535" s="4"/>
      <c r="BQ1535" s="4"/>
      <c r="BR1535" s="4"/>
      <c r="BS1535" s="4"/>
      <c r="BT1535" s="4"/>
      <c r="BU1535" s="4"/>
      <c r="BV1535" s="4"/>
      <c r="BW1535" s="4"/>
      <c r="BX1535" s="4"/>
      <c r="BY1535" s="4"/>
      <c r="BZ1535" s="4"/>
      <c r="CA1535" s="4"/>
      <c r="CB1535" s="4"/>
      <c r="CC1535" s="4"/>
      <c r="CD1535" s="4"/>
      <c r="CE1535" s="4"/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</row>
    <row r="1536" spans="1:100" ht="13.5" x14ac:dyDescent="0.25">
      <c r="A1536" s="4"/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4"/>
      <c r="BB1536" s="4"/>
      <c r="BC1536" s="4"/>
      <c r="BD1536" s="4"/>
      <c r="BE1536" s="4"/>
      <c r="BF1536" s="4"/>
      <c r="BG1536" s="4"/>
      <c r="BH1536" s="4"/>
      <c r="BI1536" s="4"/>
      <c r="BJ1536" s="4"/>
      <c r="BK1536" s="4"/>
      <c r="BL1536" s="4"/>
      <c r="BM1536" s="4"/>
      <c r="BN1536" s="4"/>
      <c r="BO1536" s="4"/>
      <c r="BP1536" s="4"/>
      <c r="BQ1536" s="4"/>
      <c r="BR1536" s="4"/>
      <c r="BS1536" s="4"/>
      <c r="BT1536" s="4"/>
      <c r="BU1536" s="4"/>
      <c r="BV1536" s="4"/>
      <c r="BW1536" s="4"/>
      <c r="BX1536" s="4"/>
      <c r="BY1536" s="4"/>
      <c r="BZ1536" s="4"/>
      <c r="CA1536" s="4"/>
      <c r="CB1536" s="4"/>
      <c r="CC1536" s="4"/>
      <c r="CD1536" s="4"/>
      <c r="CE1536" s="4"/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</row>
    <row r="1537" spans="1:100" ht="13.5" x14ac:dyDescent="0.25">
      <c r="A1537" s="4"/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  <c r="BC1537" s="4"/>
      <c r="BD1537" s="4"/>
      <c r="BE1537" s="4"/>
      <c r="BF1537" s="4"/>
      <c r="BG1537" s="4"/>
      <c r="BH1537" s="4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  <c r="BU1537" s="4"/>
      <c r="BV1537" s="4"/>
      <c r="BW1537" s="4"/>
      <c r="BX1537" s="4"/>
      <c r="BY1537" s="4"/>
      <c r="BZ1537" s="4"/>
      <c r="CA1537" s="4"/>
      <c r="CB1537" s="4"/>
      <c r="CC1537" s="4"/>
      <c r="CD1537" s="4"/>
      <c r="CE1537" s="4"/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</row>
    <row r="1538" spans="1:100" ht="13.5" x14ac:dyDescent="0.25">
      <c r="A1538" s="4"/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  <c r="AY1538" s="4"/>
      <c r="AZ1538" s="4"/>
      <c r="BA1538" s="4"/>
      <c r="BB1538" s="4"/>
      <c r="BC1538" s="4"/>
      <c r="BD1538" s="4"/>
      <c r="BE1538" s="4"/>
      <c r="BF1538" s="4"/>
      <c r="BG1538" s="4"/>
      <c r="BH1538" s="4"/>
      <c r="BI1538" s="4"/>
      <c r="BJ1538" s="4"/>
      <c r="BK1538" s="4"/>
      <c r="BL1538" s="4"/>
      <c r="BM1538" s="4"/>
      <c r="BN1538" s="4"/>
      <c r="BO1538" s="4"/>
      <c r="BP1538" s="4"/>
      <c r="BQ1538" s="4"/>
      <c r="BR1538" s="4"/>
      <c r="BS1538" s="4"/>
      <c r="BT1538" s="4"/>
      <c r="BU1538" s="4"/>
      <c r="BV1538" s="4"/>
      <c r="BW1538" s="4"/>
      <c r="BX1538" s="4"/>
      <c r="BY1538" s="4"/>
      <c r="BZ1538" s="4"/>
      <c r="CA1538" s="4"/>
      <c r="CB1538" s="4"/>
      <c r="CC1538" s="4"/>
      <c r="CD1538" s="4"/>
      <c r="CE1538" s="4"/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</row>
    <row r="1539" spans="1:100" ht="13.5" x14ac:dyDescent="0.25">
      <c r="A1539" s="4"/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4"/>
      <c r="BB1539" s="4"/>
      <c r="BC1539" s="4"/>
      <c r="BD1539" s="4"/>
      <c r="BE1539" s="4"/>
      <c r="BF1539" s="4"/>
      <c r="BG1539" s="4"/>
      <c r="BH1539" s="4"/>
      <c r="BI1539" s="4"/>
      <c r="BJ1539" s="4"/>
      <c r="BK1539" s="4"/>
      <c r="BL1539" s="4"/>
      <c r="BM1539" s="4"/>
      <c r="BN1539" s="4"/>
      <c r="BO1539" s="4"/>
      <c r="BP1539" s="4"/>
      <c r="BQ1539" s="4"/>
      <c r="BR1539" s="4"/>
      <c r="BS1539" s="4"/>
      <c r="BT1539" s="4"/>
      <c r="BU1539" s="4"/>
      <c r="BV1539" s="4"/>
      <c r="BW1539" s="4"/>
      <c r="BX1539" s="4"/>
      <c r="BY1539" s="4"/>
      <c r="BZ1539" s="4"/>
      <c r="CA1539" s="4"/>
      <c r="CB1539" s="4"/>
      <c r="CC1539" s="4"/>
      <c r="CD1539" s="4"/>
      <c r="CE1539" s="4"/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</row>
    <row r="1540" spans="1:100" ht="13.5" x14ac:dyDescent="0.25">
      <c r="A1540" s="4"/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4"/>
      <c r="BB1540" s="4"/>
      <c r="BC1540" s="4"/>
      <c r="BD1540" s="4"/>
      <c r="BE1540" s="4"/>
      <c r="BF1540" s="4"/>
      <c r="BG1540" s="4"/>
      <c r="BH1540" s="4"/>
      <c r="BI1540" s="4"/>
      <c r="BJ1540" s="4"/>
      <c r="BK1540" s="4"/>
      <c r="BL1540" s="4"/>
      <c r="BM1540" s="4"/>
      <c r="BN1540" s="4"/>
      <c r="BO1540" s="4"/>
      <c r="BP1540" s="4"/>
      <c r="BQ1540" s="4"/>
      <c r="BR1540" s="4"/>
      <c r="BS1540" s="4"/>
      <c r="BT1540" s="4"/>
      <c r="BU1540" s="4"/>
      <c r="BV1540" s="4"/>
      <c r="BW1540" s="4"/>
      <c r="BX1540" s="4"/>
      <c r="BY1540" s="4"/>
      <c r="BZ1540" s="4"/>
      <c r="CA1540" s="4"/>
      <c r="CB1540" s="4"/>
      <c r="CC1540" s="4"/>
      <c r="CD1540" s="4"/>
      <c r="CE1540" s="4"/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</row>
    <row r="1541" spans="1:100" ht="13.5" x14ac:dyDescent="0.25">
      <c r="A1541" s="4"/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4"/>
      <c r="BB1541" s="4"/>
      <c r="BC1541" s="4"/>
      <c r="BD1541" s="4"/>
      <c r="BE1541" s="4"/>
      <c r="BF1541" s="4"/>
      <c r="BG1541" s="4"/>
      <c r="BH1541" s="4"/>
      <c r="BI1541" s="4"/>
      <c r="BJ1541" s="4"/>
      <c r="BK1541" s="4"/>
      <c r="BL1541" s="4"/>
      <c r="BM1541" s="4"/>
      <c r="BN1541" s="4"/>
      <c r="BO1541" s="4"/>
      <c r="BP1541" s="4"/>
      <c r="BQ1541" s="4"/>
      <c r="BR1541" s="4"/>
      <c r="BS1541" s="4"/>
      <c r="BT1541" s="4"/>
      <c r="BU1541" s="4"/>
      <c r="BV1541" s="4"/>
      <c r="BW1541" s="4"/>
      <c r="BX1541" s="4"/>
      <c r="BY1541" s="4"/>
      <c r="BZ1541" s="4"/>
      <c r="CA1541" s="4"/>
      <c r="CB1541" s="4"/>
      <c r="CC1541" s="4"/>
      <c r="CD1541" s="4"/>
      <c r="CE1541" s="4"/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</row>
    <row r="1542" spans="1:100" ht="13.5" x14ac:dyDescent="0.25">
      <c r="A1542" s="4"/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  <c r="AY1542" s="4"/>
      <c r="AZ1542" s="4"/>
      <c r="BA1542" s="4"/>
      <c r="BB1542" s="4"/>
      <c r="BC1542" s="4"/>
      <c r="BD1542" s="4"/>
      <c r="BE1542" s="4"/>
      <c r="BF1542" s="4"/>
      <c r="BG1542" s="4"/>
      <c r="BH1542" s="4"/>
      <c r="BI1542" s="4"/>
      <c r="BJ1542" s="4"/>
      <c r="BK1542" s="4"/>
      <c r="BL1542" s="4"/>
      <c r="BM1542" s="4"/>
      <c r="BN1542" s="4"/>
      <c r="BO1542" s="4"/>
      <c r="BP1542" s="4"/>
      <c r="BQ1542" s="4"/>
      <c r="BR1542" s="4"/>
      <c r="BS1542" s="4"/>
      <c r="BT1542" s="4"/>
      <c r="BU1542" s="4"/>
      <c r="BV1542" s="4"/>
      <c r="BW1542" s="4"/>
      <c r="BX1542" s="4"/>
      <c r="BY1542" s="4"/>
      <c r="BZ1542" s="4"/>
      <c r="CA1542" s="4"/>
      <c r="CB1542" s="4"/>
      <c r="CC1542" s="4"/>
      <c r="CD1542" s="4"/>
      <c r="CE1542" s="4"/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</row>
    <row r="1543" spans="1:100" ht="13.5" x14ac:dyDescent="0.25">
      <c r="A1543" s="4"/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4"/>
      <c r="BB1543" s="4"/>
      <c r="BC1543" s="4"/>
      <c r="BD1543" s="4"/>
      <c r="BE1543" s="4"/>
      <c r="BF1543" s="4"/>
      <c r="BG1543" s="4"/>
      <c r="BH1543" s="4"/>
      <c r="BI1543" s="4"/>
      <c r="BJ1543" s="4"/>
      <c r="BK1543" s="4"/>
      <c r="BL1543" s="4"/>
      <c r="BM1543" s="4"/>
      <c r="BN1543" s="4"/>
      <c r="BO1543" s="4"/>
      <c r="BP1543" s="4"/>
      <c r="BQ1543" s="4"/>
      <c r="BR1543" s="4"/>
      <c r="BS1543" s="4"/>
      <c r="BT1543" s="4"/>
      <c r="BU1543" s="4"/>
      <c r="BV1543" s="4"/>
      <c r="BW1543" s="4"/>
      <c r="BX1543" s="4"/>
      <c r="BY1543" s="4"/>
      <c r="BZ1543" s="4"/>
      <c r="CA1543" s="4"/>
      <c r="CB1543" s="4"/>
      <c r="CC1543" s="4"/>
      <c r="CD1543" s="4"/>
      <c r="CE1543" s="4"/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</row>
    <row r="1544" spans="1:100" ht="13.5" x14ac:dyDescent="0.25">
      <c r="A1544" s="4"/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/>
      <c r="AZ1544" s="4"/>
      <c r="BA1544" s="4"/>
      <c r="BB1544" s="4"/>
      <c r="BC1544" s="4"/>
      <c r="BD1544" s="4"/>
      <c r="BE1544" s="4"/>
      <c r="BF1544" s="4"/>
      <c r="BG1544" s="4"/>
      <c r="BH1544" s="4"/>
      <c r="BI1544" s="4"/>
      <c r="BJ1544" s="4"/>
      <c r="BK1544" s="4"/>
      <c r="BL1544" s="4"/>
      <c r="BM1544" s="4"/>
      <c r="BN1544" s="4"/>
      <c r="BO1544" s="4"/>
      <c r="BP1544" s="4"/>
      <c r="BQ1544" s="4"/>
      <c r="BR1544" s="4"/>
      <c r="BS1544" s="4"/>
      <c r="BT1544" s="4"/>
      <c r="BU1544" s="4"/>
      <c r="BV1544" s="4"/>
      <c r="BW1544" s="4"/>
      <c r="BX1544" s="4"/>
      <c r="BY1544" s="4"/>
      <c r="BZ1544" s="4"/>
      <c r="CA1544" s="4"/>
      <c r="CB1544" s="4"/>
      <c r="CC1544" s="4"/>
      <c r="CD1544" s="4"/>
      <c r="CE1544" s="4"/>
      <c r="CF1544" s="4"/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</row>
    <row r="1545" spans="1:100" ht="13.5" x14ac:dyDescent="0.25">
      <c r="A1545" s="4"/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4"/>
      <c r="BV1545" s="4"/>
      <c r="BW1545" s="4"/>
      <c r="BX1545" s="4"/>
      <c r="BY1545" s="4"/>
      <c r="BZ1545" s="4"/>
      <c r="CA1545" s="4"/>
      <c r="CB1545" s="4"/>
      <c r="CC1545" s="4"/>
      <c r="CD1545" s="4"/>
      <c r="CE1545" s="4"/>
      <c r="CF1545" s="4"/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</row>
    <row r="1546" spans="1:100" ht="13.5" x14ac:dyDescent="0.25">
      <c r="A1546" s="4"/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  <c r="AY1546" s="4"/>
      <c r="AZ1546" s="4"/>
      <c r="BA1546" s="4"/>
      <c r="BB1546" s="4"/>
      <c r="BC1546" s="4"/>
      <c r="BD1546" s="4"/>
      <c r="BE1546" s="4"/>
      <c r="BF1546" s="4"/>
      <c r="BG1546" s="4"/>
      <c r="BH1546" s="4"/>
      <c r="BI1546" s="4"/>
      <c r="BJ1546" s="4"/>
      <c r="BK1546" s="4"/>
      <c r="BL1546" s="4"/>
      <c r="BM1546" s="4"/>
      <c r="BN1546" s="4"/>
      <c r="BO1546" s="4"/>
      <c r="BP1546" s="4"/>
      <c r="BQ1546" s="4"/>
      <c r="BR1546" s="4"/>
      <c r="BS1546" s="4"/>
      <c r="BT1546" s="4"/>
      <c r="BU1546" s="4"/>
      <c r="BV1546" s="4"/>
      <c r="BW1546" s="4"/>
      <c r="BX1546" s="4"/>
      <c r="BY1546" s="4"/>
      <c r="BZ1546" s="4"/>
      <c r="CA1546" s="4"/>
      <c r="CB1546" s="4"/>
      <c r="CC1546" s="4"/>
      <c r="CD1546" s="4"/>
      <c r="CE1546" s="4"/>
      <c r="CF1546" s="4"/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</row>
    <row r="1547" spans="1:100" ht="13.5" x14ac:dyDescent="0.25">
      <c r="A1547" s="4"/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/>
      <c r="AZ1547" s="4"/>
      <c r="BA1547" s="4"/>
      <c r="BB1547" s="4"/>
      <c r="BC1547" s="4"/>
      <c r="BD1547" s="4"/>
      <c r="BE1547" s="4"/>
      <c r="BF1547" s="4"/>
      <c r="BG1547" s="4"/>
      <c r="BH1547" s="4"/>
      <c r="BI1547" s="4"/>
      <c r="BJ1547" s="4"/>
      <c r="BK1547" s="4"/>
      <c r="BL1547" s="4"/>
      <c r="BM1547" s="4"/>
      <c r="BN1547" s="4"/>
      <c r="BO1547" s="4"/>
      <c r="BP1547" s="4"/>
      <c r="BQ1547" s="4"/>
      <c r="BR1547" s="4"/>
      <c r="BS1547" s="4"/>
      <c r="BT1547" s="4"/>
      <c r="BU1547" s="4"/>
      <c r="BV1547" s="4"/>
      <c r="BW1547" s="4"/>
      <c r="BX1547" s="4"/>
      <c r="BY1547" s="4"/>
      <c r="BZ1547" s="4"/>
      <c r="CA1547" s="4"/>
      <c r="CB1547" s="4"/>
      <c r="CC1547" s="4"/>
      <c r="CD1547" s="4"/>
      <c r="CE1547" s="4"/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</row>
    <row r="1548" spans="1:100" ht="13.5" x14ac:dyDescent="0.25">
      <c r="A1548" s="4"/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  <c r="AY1548" s="4"/>
      <c r="AZ1548" s="4"/>
      <c r="BA1548" s="4"/>
      <c r="BB1548" s="4"/>
      <c r="BC1548" s="4"/>
      <c r="BD1548" s="4"/>
      <c r="BE1548" s="4"/>
      <c r="BF1548" s="4"/>
      <c r="BG1548" s="4"/>
      <c r="BH1548" s="4"/>
      <c r="BI1548" s="4"/>
      <c r="BJ1548" s="4"/>
      <c r="BK1548" s="4"/>
      <c r="BL1548" s="4"/>
      <c r="BM1548" s="4"/>
      <c r="BN1548" s="4"/>
      <c r="BO1548" s="4"/>
      <c r="BP1548" s="4"/>
      <c r="BQ1548" s="4"/>
      <c r="BR1548" s="4"/>
      <c r="BS1548" s="4"/>
      <c r="BT1548" s="4"/>
      <c r="BU1548" s="4"/>
      <c r="BV1548" s="4"/>
      <c r="BW1548" s="4"/>
      <c r="BX1548" s="4"/>
      <c r="BY1548" s="4"/>
      <c r="BZ1548" s="4"/>
      <c r="CA1548" s="4"/>
      <c r="CB1548" s="4"/>
      <c r="CC1548" s="4"/>
      <c r="CD1548" s="4"/>
      <c r="CE1548" s="4"/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</row>
    <row r="1549" spans="1:100" ht="13.5" x14ac:dyDescent="0.25">
      <c r="A1549" s="4"/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  <c r="BC1549" s="4"/>
      <c r="BD1549" s="4"/>
      <c r="BE1549" s="4"/>
      <c r="BF1549" s="4"/>
      <c r="BG1549" s="4"/>
      <c r="BH1549" s="4"/>
      <c r="BI1549" s="4"/>
      <c r="BJ1549" s="4"/>
      <c r="BK1549" s="4"/>
      <c r="BL1549" s="4"/>
      <c r="BM1549" s="4"/>
      <c r="BN1549" s="4"/>
      <c r="BO1549" s="4"/>
      <c r="BP1549" s="4"/>
      <c r="BQ1549" s="4"/>
      <c r="BR1549" s="4"/>
      <c r="BS1549" s="4"/>
      <c r="BT1549" s="4"/>
      <c r="BU1549" s="4"/>
      <c r="BV1549" s="4"/>
      <c r="BW1549" s="4"/>
      <c r="BX1549" s="4"/>
      <c r="BY1549" s="4"/>
      <c r="BZ1549" s="4"/>
      <c r="CA1549" s="4"/>
      <c r="CB1549" s="4"/>
      <c r="CC1549" s="4"/>
      <c r="CD1549" s="4"/>
      <c r="CE1549" s="4"/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</row>
    <row r="1550" spans="1:100" ht="13.5" x14ac:dyDescent="0.25">
      <c r="A1550" s="4"/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/>
      <c r="AZ1550" s="4"/>
      <c r="BA1550" s="4"/>
      <c r="BB1550" s="4"/>
      <c r="BC1550" s="4"/>
      <c r="BD1550" s="4"/>
      <c r="BE1550" s="4"/>
      <c r="BF1550" s="4"/>
      <c r="BG1550" s="4"/>
      <c r="BH1550" s="4"/>
      <c r="BI1550" s="4"/>
      <c r="BJ1550" s="4"/>
      <c r="BK1550" s="4"/>
      <c r="BL1550" s="4"/>
      <c r="BM1550" s="4"/>
      <c r="BN1550" s="4"/>
      <c r="BO1550" s="4"/>
      <c r="BP1550" s="4"/>
      <c r="BQ1550" s="4"/>
      <c r="BR1550" s="4"/>
      <c r="BS1550" s="4"/>
      <c r="BT1550" s="4"/>
      <c r="BU1550" s="4"/>
      <c r="BV1550" s="4"/>
      <c r="BW1550" s="4"/>
      <c r="BX1550" s="4"/>
      <c r="BY1550" s="4"/>
      <c r="BZ1550" s="4"/>
      <c r="CA1550" s="4"/>
      <c r="CB1550" s="4"/>
      <c r="CC1550" s="4"/>
      <c r="CD1550" s="4"/>
      <c r="CE1550" s="4"/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</row>
    <row r="1551" spans="1:100" ht="13.5" x14ac:dyDescent="0.25">
      <c r="A1551" s="4"/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  <c r="BC1551" s="4"/>
      <c r="BD1551" s="4"/>
      <c r="BE1551" s="4"/>
      <c r="BF1551" s="4"/>
      <c r="BG1551" s="4"/>
      <c r="BH1551" s="4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4"/>
      <c r="BT1551" s="4"/>
      <c r="BU1551" s="4"/>
      <c r="BV1551" s="4"/>
      <c r="BW1551" s="4"/>
      <c r="BX1551" s="4"/>
      <c r="BY1551" s="4"/>
      <c r="BZ1551" s="4"/>
      <c r="CA1551" s="4"/>
      <c r="CB1551" s="4"/>
      <c r="CC1551" s="4"/>
      <c r="CD1551" s="4"/>
      <c r="CE1551" s="4"/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</row>
    <row r="1552" spans="1:100" ht="13.5" x14ac:dyDescent="0.25">
      <c r="A1552" s="4"/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4"/>
      <c r="BB1552" s="4"/>
      <c r="BC1552" s="4"/>
      <c r="BD1552" s="4"/>
      <c r="BE1552" s="4"/>
      <c r="BF1552" s="4"/>
      <c r="BG1552" s="4"/>
      <c r="BH1552" s="4"/>
      <c r="BI1552" s="4"/>
      <c r="BJ1552" s="4"/>
      <c r="BK1552" s="4"/>
      <c r="BL1552" s="4"/>
      <c r="BM1552" s="4"/>
      <c r="BN1552" s="4"/>
      <c r="BO1552" s="4"/>
      <c r="BP1552" s="4"/>
      <c r="BQ1552" s="4"/>
      <c r="BR1552" s="4"/>
      <c r="BS1552" s="4"/>
      <c r="BT1552" s="4"/>
      <c r="BU1552" s="4"/>
      <c r="BV1552" s="4"/>
      <c r="BW1552" s="4"/>
      <c r="BX1552" s="4"/>
      <c r="BY1552" s="4"/>
      <c r="BZ1552" s="4"/>
      <c r="CA1552" s="4"/>
      <c r="CB1552" s="4"/>
      <c r="CC1552" s="4"/>
      <c r="CD1552" s="4"/>
      <c r="CE1552" s="4"/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</row>
    <row r="1553" spans="1:100" ht="13.5" x14ac:dyDescent="0.25">
      <c r="A1553" s="4"/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4"/>
      <c r="BB1553" s="4"/>
      <c r="BC1553" s="4"/>
      <c r="BD1553" s="4"/>
      <c r="BE1553" s="4"/>
      <c r="BF1553" s="4"/>
      <c r="BG1553" s="4"/>
      <c r="BH1553" s="4"/>
      <c r="BI1553" s="4"/>
      <c r="BJ1553" s="4"/>
      <c r="BK1553" s="4"/>
      <c r="BL1553" s="4"/>
      <c r="BM1553" s="4"/>
      <c r="BN1553" s="4"/>
      <c r="BO1553" s="4"/>
      <c r="BP1553" s="4"/>
      <c r="BQ1553" s="4"/>
      <c r="BR1553" s="4"/>
      <c r="BS1553" s="4"/>
      <c r="BT1553" s="4"/>
      <c r="BU1553" s="4"/>
      <c r="BV1553" s="4"/>
      <c r="BW1553" s="4"/>
      <c r="BX1553" s="4"/>
      <c r="BY1553" s="4"/>
      <c r="BZ1553" s="4"/>
      <c r="CA1553" s="4"/>
      <c r="CB1553" s="4"/>
      <c r="CC1553" s="4"/>
      <c r="CD1553" s="4"/>
      <c r="CE1553" s="4"/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</row>
    <row r="1554" spans="1:100" ht="13.5" x14ac:dyDescent="0.25">
      <c r="A1554" s="4"/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4"/>
      <c r="BB1554" s="4"/>
      <c r="BC1554" s="4"/>
      <c r="BD1554" s="4"/>
      <c r="BE1554" s="4"/>
      <c r="BF1554" s="4"/>
      <c r="BG1554" s="4"/>
      <c r="BH1554" s="4"/>
      <c r="BI1554" s="4"/>
      <c r="BJ1554" s="4"/>
      <c r="BK1554" s="4"/>
      <c r="BL1554" s="4"/>
      <c r="BM1554" s="4"/>
      <c r="BN1554" s="4"/>
      <c r="BO1554" s="4"/>
      <c r="BP1554" s="4"/>
      <c r="BQ1554" s="4"/>
      <c r="BR1554" s="4"/>
      <c r="BS1554" s="4"/>
      <c r="BT1554" s="4"/>
      <c r="BU1554" s="4"/>
      <c r="BV1554" s="4"/>
      <c r="BW1554" s="4"/>
      <c r="BX1554" s="4"/>
      <c r="BY1554" s="4"/>
      <c r="BZ1554" s="4"/>
      <c r="CA1554" s="4"/>
      <c r="CB1554" s="4"/>
      <c r="CC1554" s="4"/>
      <c r="CD1554" s="4"/>
      <c r="CE1554" s="4"/>
      <c r="CF1554" s="4"/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</row>
    <row r="1555" spans="1:100" ht="13.5" x14ac:dyDescent="0.25">
      <c r="A1555" s="4"/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  <c r="BC1555" s="4"/>
      <c r="BD1555" s="4"/>
      <c r="BE1555" s="4"/>
      <c r="BF1555" s="4"/>
      <c r="BG1555" s="4"/>
      <c r="BH1555" s="4"/>
      <c r="BI1555" s="4"/>
      <c r="BJ1555" s="4"/>
      <c r="BK1555" s="4"/>
      <c r="BL1555" s="4"/>
      <c r="BM1555" s="4"/>
      <c r="BN1555" s="4"/>
      <c r="BO1555" s="4"/>
      <c r="BP1555" s="4"/>
      <c r="BQ1555" s="4"/>
      <c r="BR1555" s="4"/>
      <c r="BS1555" s="4"/>
      <c r="BT1555" s="4"/>
      <c r="BU1555" s="4"/>
      <c r="BV1555" s="4"/>
      <c r="BW1555" s="4"/>
      <c r="BX1555" s="4"/>
      <c r="BY1555" s="4"/>
      <c r="BZ1555" s="4"/>
      <c r="CA1555" s="4"/>
      <c r="CB1555" s="4"/>
      <c r="CC1555" s="4"/>
      <c r="CD1555" s="4"/>
      <c r="CE1555" s="4"/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</row>
    <row r="1556" spans="1:100" ht="13.5" x14ac:dyDescent="0.25">
      <c r="A1556" s="4"/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4"/>
      <c r="BB1556" s="4"/>
      <c r="BC1556" s="4"/>
      <c r="BD1556" s="4"/>
      <c r="BE1556" s="4"/>
      <c r="BF1556" s="4"/>
      <c r="BG1556" s="4"/>
      <c r="BH1556" s="4"/>
      <c r="BI1556" s="4"/>
      <c r="BJ1556" s="4"/>
      <c r="BK1556" s="4"/>
      <c r="BL1556" s="4"/>
      <c r="BM1556" s="4"/>
      <c r="BN1556" s="4"/>
      <c r="BO1556" s="4"/>
      <c r="BP1556" s="4"/>
      <c r="BQ1556" s="4"/>
      <c r="BR1556" s="4"/>
      <c r="BS1556" s="4"/>
      <c r="BT1556" s="4"/>
      <c r="BU1556" s="4"/>
      <c r="BV1556" s="4"/>
      <c r="BW1556" s="4"/>
      <c r="BX1556" s="4"/>
      <c r="BY1556" s="4"/>
      <c r="BZ1556" s="4"/>
      <c r="CA1556" s="4"/>
      <c r="CB1556" s="4"/>
      <c r="CC1556" s="4"/>
      <c r="CD1556" s="4"/>
      <c r="CE1556" s="4"/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</row>
    <row r="1557" spans="1:100" ht="13.5" x14ac:dyDescent="0.25">
      <c r="A1557" s="4"/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4"/>
      <c r="BB1557" s="4"/>
      <c r="BC1557" s="4"/>
      <c r="BD1557" s="4"/>
      <c r="BE1557" s="4"/>
      <c r="BF1557" s="4"/>
      <c r="BG1557" s="4"/>
      <c r="BH1557" s="4"/>
      <c r="BI1557" s="4"/>
      <c r="BJ1557" s="4"/>
      <c r="BK1557" s="4"/>
      <c r="BL1557" s="4"/>
      <c r="BM1557" s="4"/>
      <c r="BN1557" s="4"/>
      <c r="BO1557" s="4"/>
      <c r="BP1557" s="4"/>
      <c r="BQ1557" s="4"/>
      <c r="BR1557" s="4"/>
      <c r="BS1557" s="4"/>
      <c r="BT1557" s="4"/>
      <c r="BU1557" s="4"/>
      <c r="BV1557" s="4"/>
      <c r="BW1557" s="4"/>
      <c r="BX1557" s="4"/>
      <c r="BY1557" s="4"/>
      <c r="BZ1557" s="4"/>
      <c r="CA1557" s="4"/>
      <c r="CB1557" s="4"/>
      <c r="CC1557" s="4"/>
      <c r="CD1557" s="4"/>
      <c r="CE1557" s="4"/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</row>
    <row r="1558" spans="1:100" ht="13.5" x14ac:dyDescent="0.25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</row>
    <row r="1559" spans="1:100" ht="13.5" x14ac:dyDescent="0.25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</row>
    <row r="1560" spans="1:100" ht="13.5" x14ac:dyDescent="0.25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</row>
    <row r="1561" spans="1:100" ht="13.5" x14ac:dyDescent="0.25">
      <c r="A1561" s="4"/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  <c r="BC1561" s="4"/>
      <c r="BD1561" s="4"/>
      <c r="BE1561" s="4"/>
      <c r="BF1561" s="4"/>
      <c r="BG1561" s="4"/>
      <c r="BH1561" s="4"/>
      <c r="BI1561" s="4"/>
      <c r="BJ1561" s="4"/>
      <c r="BK1561" s="4"/>
      <c r="BL1561" s="4"/>
      <c r="BM1561" s="4"/>
      <c r="BN1561" s="4"/>
      <c r="BO1561" s="4"/>
      <c r="BP1561" s="4"/>
      <c r="BQ1561" s="4"/>
      <c r="BR1561" s="4"/>
      <c r="BS1561" s="4"/>
      <c r="BT1561" s="4"/>
      <c r="BU1561" s="4"/>
      <c r="BV1561" s="4"/>
      <c r="BW1561" s="4"/>
      <c r="BX1561" s="4"/>
      <c r="BY1561" s="4"/>
      <c r="BZ1561" s="4"/>
      <c r="CA1561" s="4"/>
      <c r="CB1561" s="4"/>
      <c r="CC1561" s="4"/>
      <c r="CD1561" s="4"/>
      <c r="CE1561" s="4"/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</row>
    <row r="1562" spans="1:100" ht="13.5" x14ac:dyDescent="0.25">
      <c r="A1562" s="4"/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4"/>
      <c r="BB1562" s="4"/>
      <c r="BC1562" s="4"/>
      <c r="BD1562" s="4"/>
      <c r="BE1562" s="4"/>
      <c r="BF1562" s="4"/>
      <c r="BG1562" s="4"/>
      <c r="BH1562" s="4"/>
      <c r="BI1562" s="4"/>
      <c r="BJ1562" s="4"/>
      <c r="BK1562" s="4"/>
      <c r="BL1562" s="4"/>
      <c r="BM1562" s="4"/>
      <c r="BN1562" s="4"/>
      <c r="BO1562" s="4"/>
      <c r="BP1562" s="4"/>
      <c r="BQ1562" s="4"/>
      <c r="BR1562" s="4"/>
      <c r="BS1562" s="4"/>
      <c r="BT1562" s="4"/>
      <c r="BU1562" s="4"/>
      <c r="BV1562" s="4"/>
      <c r="BW1562" s="4"/>
      <c r="BX1562" s="4"/>
      <c r="BY1562" s="4"/>
      <c r="BZ1562" s="4"/>
      <c r="CA1562" s="4"/>
      <c r="CB1562" s="4"/>
      <c r="CC1562" s="4"/>
      <c r="CD1562" s="4"/>
      <c r="CE1562" s="4"/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</row>
    <row r="1563" spans="1:100" ht="13.5" x14ac:dyDescent="0.25">
      <c r="A1563" s="4"/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  <c r="AX1563" s="4"/>
      <c r="AY1563" s="4"/>
      <c r="AZ1563" s="4"/>
      <c r="BA1563" s="4"/>
      <c r="BB1563" s="4"/>
      <c r="BC1563" s="4"/>
      <c r="BD1563" s="4"/>
      <c r="BE1563" s="4"/>
      <c r="BF1563" s="4"/>
      <c r="BG1563" s="4"/>
      <c r="BH1563" s="4"/>
      <c r="BI1563" s="4"/>
      <c r="BJ1563" s="4"/>
      <c r="BK1563" s="4"/>
      <c r="BL1563" s="4"/>
      <c r="BM1563" s="4"/>
      <c r="BN1563" s="4"/>
      <c r="BO1563" s="4"/>
      <c r="BP1563" s="4"/>
      <c r="BQ1563" s="4"/>
      <c r="BR1563" s="4"/>
      <c r="BS1563" s="4"/>
      <c r="BT1563" s="4"/>
      <c r="BU1563" s="4"/>
      <c r="BV1563" s="4"/>
      <c r="BW1563" s="4"/>
      <c r="BX1563" s="4"/>
      <c r="BY1563" s="4"/>
      <c r="BZ1563" s="4"/>
      <c r="CA1563" s="4"/>
      <c r="CB1563" s="4"/>
      <c r="CC1563" s="4"/>
      <c r="CD1563" s="4"/>
      <c r="CE1563" s="4"/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</row>
    <row r="1564" spans="1:100" ht="13.5" x14ac:dyDescent="0.25">
      <c r="A1564" s="4"/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/>
      <c r="AZ1564" s="4"/>
      <c r="BA1564" s="4"/>
      <c r="BB1564" s="4"/>
      <c r="BC1564" s="4"/>
      <c r="BD1564" s="4"/>
      <c r="BE1564" s="4"/>
      <c r="BF1564" s="4"/>
      <c r="BG1564" s="4"/>
      <c r="BH1564" s="4"/>
      <c r="BI1564" s="4"/>
      <c r="BJ1564" s="4"/>
      <c r="BK1564" s="4"/>
      <c r="BL1564" s="4"/>
      <c r="BM1564" s="4"/>
      <c r="BN1564" s="4"/>
      <c r="BO1564" s="4"/>
      <c r="BP1564" s="4"/>
      <c r="BQ1564" s="4"/>
      <c r="BR1564" s="4"/>
      <c r="BS1564" s="4"/>
      <c r="BT1564" s="4"/>
      <c r="BU1564" s="4"/>
      <c r="BV1564" s="4"/>
      <c r="BW1564" s="4"/>
      <c r="BX1564" s="4"/>
      <c r="BY1564" s="4"/>
      <c r="BZ1564" s="4"/>
      <c r="CA1564" s="4"/>
      <c r="CB1564" s="4"/>
      <c r="CC1564" s="4"/>
      <c r="CD1564" s="4"/>
      <c r="CE1564" s="4"/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</row>
    <row r="1565" spans="1:100" ht="13.5" x14ac:dyDescent="0.25">
      <c r="A1565" s="4"/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  <c r="AY1565" s="4"/>
      <c r="AZ1565" s="4"/>
      <c r="BA1565" s="4"/>
      <c r="BB1565" s="4"/>
      <c r="BC1565" s="4"/>
      <c r="BD1565" s="4"/>
      <c r="BE1565" s="4"/>
      <c r="BF1565" s="4"/>
      <c r="BG1565" s="4"/>
      <c r="BH1565" s="4"/>
      <c r="BI1565" s="4"/>
      <c r="BJ1565" s="4"/>
      <c r="BK1565" s="4"/>
      <c r="BL1565" s="4"/>
      <c r="BM1565" s="4"/>
      <c r="BN1565" s="4"/>
      <c r="BO1565" s="4"/>
      <c r="BP1565" s="4"/>
      <c r="BQ1565" s="4"/>
      <c r="BR1565" s="4"/>
      <c r="BS1565" s="4"/>
      <c r="BT1565" s="4"/>
      <c r="BU1565" s="4"/>
      <c r="BV1565" s="4"/>
      <c r="BW1565" s="4"/>
      <c r="BX1565" s="4"/>
      <c r="BY1565" s="4"/>
      <c r="BZ1565" s="4"/>
      <c r="CA1565" s="4"/>
      <c r="CB1565" s="4"/>
      <c r="CC1565" s="4"/>
      <c r="CD1565" s="4"/>
      <c r="CE1565" s="4"/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</row>
    <row r="1566" spans="1:100" ht="13.5" x14ac:dyDescent="0.25">
      <c r="A1566" s="4"/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4"/>
      <c r="BB1566" s="4"/>
      <c r="BC1566" s="4"/>
      <c r="BD1566" s="4"/>
      <c r="BE1566" s="4"/>
      <c r="BF1566" s="4"/>
      <c r="BG1566" s="4"/>
      <c r="BH1566" s="4"/>
      <c r="BI1566" s="4"/>
      <c r="BJ1566" s="4"/>
      <c r="BK1566" s="4"/>
      <c r="BL1566" s="4"/>
      <c r="BM1566" s="4"/>
      <c r="BN1566" s="4"/>
      <c r="BO1566" s="4"/>
      <c r="BP1566" s="4"/>
      <c r="BQ1566" s="4"/>
      <c r="BR1566" s="4"/>
      <c r="BS1566" s="4"/>
      <c r="BT1566" s="4"/>
      <c r="BU1566" s="4"/>
      <c r="BV1566" s="4"/>
      <c r="BW1566" s="4"/>
      <c r="BX1566" s="4"/>
      <c r="BY1566" s="4"/>
      <c r="BZ1566" s="4"/>
      <c r="CA1566" s="4"/>
      <c r="CB1566" s="4"/>
      <c r="CC1566" s="4"/>
      <c r="CD1566" s="4"/>
      <c r="CE1566" s="4"/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</row>
    <row r="1567" spans="1:100" ht="13.5" x14ac:dyDescent="0.25">
      <c r="A1567" s="4"/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4"/>
      <c r="BB1567" s="4"/>
      <c r="BC1567" s="4"/>
      <c r="BD1567" s="4"/>
      <c r="BE1567" s="4"/>
      <c r="BF1567" s="4"/>
      <c r="BG1567" s="4"/>
      <c r="BH1567" s="4"/>
      <c r="BI1567" s="4"/>
      <c r="BJ1567" s="4"/>
      <c r="BK1567" s="4"/>
      <c r="BL1567" s="4"/>
      <c r="BM1567" s="4"/>
      <c r="BN1567" s="4"/>
      <c r="BO1567" s="4"/>
      <c r="BP1567" s="4"/>
      <c r="BQ1567" s="4"/>
      <c r="BR1567" s="4"/>
      <c r="BS1567" s="4"/>
      <c r="BT1567" s="4"/>
      <c r="BU1567" s="4"/>
      <c r="BV1567" s="4"/>
      <c r="BW1567" s="4"/>
      <c r="BX1567" s="4"/>
      <c r="BY1567" s="4"/>
      <c r="BZ1567" s="4"/>
      <c r="CA1567" s="4"/>
      <c r="CB1567" s="4"/>
      <c r="CC1567" s="4"/>
      <c r="CD1567" s="4"/>
      <c r="CE1567" s="4"/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</row>
    <row r="1568" spans="1:100" ht="13.5" x14ac:dyDescent="0.25">
      <c r="A1568" s="4"/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  <c r="AY1568" s="4"/>
      <c r="AZ1568" s="4"/>
      <c r="BA1568" s="4"/>
      <c r="BB1568" s="4"/>
      <c r="BC1568" s="4"/>
      <c r="BD1568" s="4"/>
      <c r="BE1568" s="4"/>
      <c r="BF1568" s="4"/>
      <c r="BG1568" s="4"/>
      <c r="BH1568" s="4"/>
      <c r="BI1568" s="4"/>
      <c r="BJ1568" s="4"/>
      <c r="BK1568" s="4"/>
      <c r="BL1568" s="4"/>
      <c r="BM1568" s="4"/>
      <c r="BN1568" s="4"/>
      <c r="BO1568" s="4"/>
      <c r="BP1568" s="4"/>
      <c r="BQ1568" s="4"/>
      <c r="BR1568" s="4"/>
      <c r="BS1568" s="4"/>
      <c r="BT1568" s="4"/>
      <c r="BU1568" s="4"/>
      <c r="BV1568" s="4"/>
      <c r="BW1568" s="4"/>
      <c r="BX1568" s="4"/>
      <c r="BY1568" s="4"/>
      <c r="BZ1568" s="4"/>
      <c r="CA1568" s="4"/>
      <c r="CB1568" s="4"/>
      <c r="CC1568" s="4"/>
      <c r="CD1568" s="4"/>
      <c r="CE1568" s="4"/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</row>
    <row r="1569" spans="1:100" ht="13.5" x14ac:dyDescent="0.25">
      <c r="A1569" s="4"/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/>
      <c r="AZ1569" s="4"/>
      <c r="BA1569" s="4"/>
      <c r="BB1569" s="4"/>
      <c r="BC1569" s="4"/>
      <c r="BD1569" s="4"/>
      <c r="BE1569" s="4"/>
      <c r="BF1569" s="4"/>
      <c r="BG1569" s="4"/>
      <c r="BH1569" s="4"/>
      <c r="BI1569" s="4"/>
      <c r="BJ1569" s="4"/>
      <c r="BK1569" s="4"/>
      <c r="BL1569" s="4"/>
      <c r="BM1569" s="4"/>
      <c r="BN1569" s="4"/>
      <c r="BO1569" s="4"/>
      <c r="BP1569" s="4"/>
      <c r="BQ1569" s="4"/>
      <c r="BR1569" s="4"/>
      <c r="BS1569" s="4"/>
      <c r="BT1569" s="4"/>
      <c r="BU1569" s="4"/>
      <c r="BV1569" s="4"/>
      <c r="BW1569" s="4"/>
      <c r="BX1569" s="4"/>
      <c r="BY1569" s="4"/>
      <c r="BZ1569" s="4"/>
      <c r="CA1569" s="4"/>
      <c r="CB1569" s="4"/>
      <c r="CC1569" s="4"/>
      <c r="CD1569" s="4"/>
      <c r="CE1569" s="4"/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</row>
    <row r="1570" spans="1:100" ht="13.5" x14ac:dyDescent="0.25">
      <c r="A1570" s="4"/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  <c r="AY1570" s="4"/>
      <c r="AZ1570" s="4"/>
      <c r="BA1570" s="4"/>
      <c r="BB1570" s="4"/>
      <c r="BC1570" s="4"/>
      <c r="BD1570" s="4"/>
      <c r="BE1570" s="4"/>
      <c r="BF1570" s="4"/>
      <c r="BG1570" s="4"/>
      <c r="BH1570" s="4"/>
      <c r="BI1570" s="4"/>
      <c r="BJ1570" s="4"/>
      <c r="BK1570" s="4"/>
      <c r="BL1570" s="4"/>
      <c r="BM1570" s="4"/>
      <c r="BN1570" s="4"/>
      <c r="BO1570" s="4"/>
      <c r="BP1570" s="4"/>
      <c r="BQ1570" s="4"/>
      <c r="BR1570" s="4"/>
      <c r="BS1570" s="4"/>
      <c r="BT1570" s="4"/>
      <c r="BU1570" s="4"/>
      <c r="BV1570" s="4"/>
      <c r="BW1570" s="4"/>
      <c r="BX1570" s="4"/>
      <c r="BY1570" s="4"/>
      <c r="BZ1570" s="4"/>
      <c r="CA1570" s="4"/>
      <c r="CB1570" s="4"/>
      <c r="CC1570" s="4"/>
      <c r="CD1570" s="4"/>
      <c r="CE1570" s="4"/>
      <c r="CF1570" s="4"/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</row>
    <row r="1571" spans="1:100" ht="13.5" x14ac:dyDescent="0.25">
      <c r="A1571" s="4"/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4"/>
      <c r="BB1571" s="4"/>
      <c r="BC1571" s="4"/>
      <c r="BD1571" s="4"/>
      <c r="BE1571" s="4"/>
      <c r="BF1571" s="4"/>
      <c r="BG1571" s="4"/>
      <c r="BH1571" s="4"/>
      <c r="BI1571" s="4"/>
      <c r="BJ1571" s="4"/>
      <c r="BK1571" s="4"/>
      <c r="BL1571" s="4"/>
      <c r="BM1571" s="4"/>
      <c r="BN1571" s="4"/>
      <c r="BO1571" s="4"/>
      <c r="BP1571" s="4"/>
      <c r="BQ1571" s="4"/>
      <c r="BR1571" s="4"/>
      <c r="BS1571" s="4"/>
      <c r="BT1571" s="4"/>
      <c r="BU1571" s="4"/>
      <c r="BV1571" s="4"/>
      <c r="BW1571" s="4"/>
      <c r="BX1571" s="4"/>
      <c r="BY1571" s="4"/>
      <c r="BZ1571" s="4"/>
      <c r="CA1571" s="4"/>
      <c r="CB1571" s="4"/>
      <c r="CC1571" s="4"/>
      <c r="CD1571" s="4"/>
      <c r="CE1571" s="4"/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</row>
    <row r="1572" spans="1:100" ht="13.5" x14ac:dyDescent="0.25">
      <c r="A1572" s="4"/>
      <c r="B1572" s="4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  <c r="AY1572" s="4"/>
      <c r="AZ1572" s="4"/>
      <c r="BA1572" s="4"/>
      <c r="BB1572" s="4"/>
      <c r="BC1572" s="4"/>
      <c r="BD1572" s="4"/>
      <c r="BE1572" s="4"/>
      <c r="BF1572" s="4"/>
      <c r="BG1572" s="4"/>
      <c r="BH1572" s="4"/>
      <c r="BI1572" s="4"/>
      <c r="BJ1572" s="4"/>
      <c r="BK1572" s="4"/>
      <c r="BL1572" s="4"/>
      <c r="BM1572" s="4"/>
      <c r="BN1572" s="4"/>
      <c r="BO1572" s="4"/>
      <c r="BP1572" s="4"/>
      <c r="BQ1572" s="4"/>
      <c r="BR1572" s="4"/>
      <c r="BS1572" s="4"/>
      <c r="BT1572" s="4"/>
      <c r="BU1572" s="4"/>
      <c r="BV1572" s="4"/>
      <c r="BW1572" s="4"/>
      <c r="BX1572" s="4"/>
      <c r="BY1572" s="4"/>
      <c r="BZ1572" s="4"/>
      <c r="CA1572" s="4"/>
      <c r="CB1572" s="4"/>
      <c r="CC1572" s="4"/>
      <c r="CD1572" s="4"/>
      <c r="CE1572" s="4"/>
      <c r="CF1572" s="4"/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</row>
  </sheetData>
  <mergeCells count="3">
    <mergeCell ref="A115:M115"/>
    <mergeCell ref="A183:M183"/>
    <mergeCell ref="A240:M240"/>
  </mergeCells>
  <hyperlinks>
    <hyperlink ref="A24" r:id="rId1" display="Rate Schedule A effective February 6, 2009 by Order U-30638 cancelling Rate Schedule A effective July 1, 2000"/>
  </hyperlinks>
  <printOptions horizontalCentered="1"/>
  <pageMargins left="0.22" right="0.16" top="0.25" bottom="0.25" header="0.17" footer="0"/>
  <pageSetup scale="67" fitToHeight="0" orientation="landscape" r:id="rId2"/>
  <headerFooter alignWithMargins="0">
    <oddFooter>&amp;L&amp;F
Billing Month &amp;A&amp;C&amp;D&amp;RPage &amp;P of &amp;N</oddFooter>
  </headerFooter>
  <rowBreaks count="6" manualBreakCount="6">
    <brk id="52" max="12" man="1"/>
    <brk id="92" max="12" man="1"/>
    <brk id="140" max="12" man="1"/>
    <brk id="184" max="12" man="1"/>
    <brk id="230" max="12" man="1"/>
    <brk id="243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CV1541"/>
  <sheetViews>
    <sheetView tabSelected="1" view="pageBreakPreview" topLeftCell="A61" zoomScale="85" zoomScaleNormal="100" zoomScaleSheetLayoutView="85" workbookViewId="0">
      <selection activeCell="A66" sqref="A66"/>
    </sheetView>
  </sheetViews>
  <sheetFormatPr defaultRowHeight="12.75" x14ac:dyDescent="0.2"/>
  <cols>
    <col min="1" max="1" width="53.42578125" customWidth="1"/>
    <col min="2" max="2" width="13.42578125" customWidth="1"/>
    <col min="3" max="13" width="12.42578125" customWidth="1"/>
  </cols>
  <sheetData>
    <row r="1" spans="1:100" ht="30.75" x14ac:dyDescent="0.45">
      <c r="A1" s="35" t="s">
        <v>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7"/>
      <c r="N1" s="3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</row>
    <row r="2" spans="1:100" ht="27.75" x14ac:dyDescent="0.3">
      <c r="A2" s="36" t="s">
        <v>1</v>
      </c>
      <c r="B2" s="28"/>
      <c r="C2" s="29"/>
      <c r="D2" s="29"/>
      <c r="E2" s="29"/>
      <c r="F2" s="29"/>
      <c r="G2" s="29"/>
      <c r="H2" s="29"/>
      <c r="I2" s="29"/>
      <c r="J2" s="29"/>
      <c r="K2" s="29"/>
      <c r="L2" s="29"/>
      <c r="M2" s="173"/>
      <c r="N2" s="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</row>
    <row r="3" spans="1:100" ht="27.75" x14ac:dyDescent="0.4">
      <c r="A3" s="113">
        <v>44228</v>
      </c>
      <c r="B3" s="114"/>
      <c r="C3" s="115"/>
      <c r="D3" s="115"/>
      <c r="E3" s="115"/>
      <c r="F3" s="116"/>
      <c r="G3" s="117"/>
      <c r="H3" s="115"/>
      <c r="I3" s="115"/>
      <c r="J3" s="115"/>
      <c r="K3" s="115"/>
      <c r="L3" s="115"/>
      <c r="M3" s="118"/>
      <c r="N3" s="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</row>
    <row r="4" spans="1:100" s="2" customFormat="1" ht="6.75" customHeight="1" x14ac:dyDescent="0.3">
      <c r="A4" s="323"/>
      <c r="B4" s="499"/>
      <c r="C4" s="499"/>
      <c r="D4" s="499"/>
      <c r="E4" s="499"/>
      <c r="F4" s="499"/>
      <c r="G4" s="499"/>
      <c r="H4" s="499"/>
      <c r="I4" s="499"/>
      <c r="J4" s="499"/>
      <c r="K4" s="499"/>
      <c r="L4" s="499"/>
      <c r="M4" s="325"/>
      <c r="N4" s="3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</row>
    <row r="5" spans="1:100" ht="15.75" customHeight="1" x14ac:dyDescent="0.3">
      <c r="A5" s="500"/>
      <c r="B5" s="501"/>
      <c r="C5" s="502">
        <v>250</v>
      </c>
      <c r="D5" s="503">
        <v>400</v>
      </c>
      <c r="E5" s="503">
        <v>500</v>
      </c>
      <c r="F5" s="503">
        <v>600</v>
      </c>
      <c r="G5" s="503">
        <v>750</v>
      </c>
      <c r="H5" s="503">
        <v>1000</v>
      </c>
      <c r="I5" s="503">
        <v>1500</v>
      </c>
      <c r="J5" s="503">
        <v>2000</v>
      </c>
      <c r="K5" s="503">
        <v>3000</v>
      </c>
      <c r="L5" s="503">
        <v>4000</v>
      </c>
      <c r="M5" s="504">
        <v>5000</v>
      </c>
      <c r="N5" s="5"/>
      <c r="O5" s="6"/>
      <c r="P5" s="6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</row>
    <row r="6" spans="1:100" ht="18.75" x14ac:dyDescent="0.3">
      <c r="A6" s="119" t="s">
        <v>2</v>
      </c>
      <c r="B6" s="31"/>
      <c r="C6" s="45" t="s">
        <v>3</v>
      </c>
      <c r="D6" s="32" t="s">
        <v>3</v>
      </c>
      <c r="E6" s="32" t="s">
        <v>3</v>
      </c>
      <c r="F6" s="32" t="s">
        <v>3</v>
      </c>
      <c r="G6" s="32" t="s">
        <v>3</v>
      </c>
      <c r="H6" s="32" t="s">
        <v>3</v>
      </c>
      <c r="I6" s="32" t="s">
        <v>3</v>
      </c>
      <c r="J6" s="32" t="s">
        <v>3</v>
      </c>
      <c r="K6" s="32" t="s">
        <v>3</v>
      </c>
      <c r="L6" s="32" t="s">
        <v>3</v>
      </c>
      <c r="M6" s="107" t="s">
        <v>3</v>
      </c>
      <c r="N6" s="7"/>
      <c r="O6" s="6"/>
      <c r="P6" s="6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</row>
    <row r="7" spans="1:100" ht="16.5" x14ac:dyDescent="0.3">
      <c r="A7" s="505" t="s">
        <v>4</v>
      </c>
      <c r="B7" s="506">
        <v>5.373E-2</v>
      </c>
      <c r="C7" s="507">
        <f>C5*0.05373</f>
        <v>13.432499999999999</v>
      </c>
      <c r="D7" s="508">
        <f>D5*0.05373</f>
        <v>21.492000000000001</v>
      </c>
      <c r="E7" s="508">
        <f t="shared" ref="E7:L7" si="0">E5*0.05373</f>
        <v>26.864999999999998</v>
      </c>
      <c r="F7" s="508">
        <f t="shared" si="0"/>
        <v>32.238</v>
      </c>
      <c r="G7" s="508">
        <f t="shared" si="0"/>
        <v>40.297499999999999</v>
      </c>
      <c r="H7" s="508">
        <f t="shared" si="0"/>
        <v>53.73</v>
      </c>
      <c r="I7" s="508">
        <f t="shared" si="0"/>
        <v>80.594999999999999</v>
      </c>
      <c r="J7" s="508">
        <f t="shared" si="0"/>
        <v>107.46</v>
      </c>
      <c r="K7" s="508">
        <f t="shared" si="0"/>
        <v>161.19</v>
      </c>
      <c r="L7" s="508">
        <f t="shared" si="0"/>
        <v>214.92</v>
      </c>
      <c r="M7" s="509">
        <f>M5*0.05373</f>
        <v>268.64999999999998</v>
      </c>
      <c r="N7" s="8"/>
      <c r="O7" s="6"/>
      <c r="P7" s="6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</row>
    <row r="8" spans="1:100" ht="16.5" x14ac:dyDescent="0.3">
      <c r="A8" s="510" t="s">
        <v>5</v>
      </c>
      <c r="B8" s="511">
        <v>9</v>
      </c>
      <c r="C8" s="512">
        <v>9</v>
      </c>
      <c r="D8" s="513">
        <v>9</v>
      </c>
      <c r="E8" s="513">
        <v>9</v>
      </c>
      <c r="F8" s="513">
        <v>9</v>
      </c>
      <c r="G8" s="513">
        <v>9</v>
      </c>
      <c r="H8" s="513">
        <v>9</v>
      </c>
      <c r="I8" s="513">
        <v>9</v>
      </c>
      <c r="J8" s="513">
        <v>9</v>
      </c>
      <c r="K8" s="513">
        <v>9</v>
      </c>
      <c r="L8" s="513">
        <v>9</v>
      </c>
      <c r="M8" s="514">
        <v>9</v>
      </c>
      <c r="N8" s="8"/>
      <c r="O8" s="6"/>
      <c r="P8" s="6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</row>
    <row r="9" spans="1:100" ht="16.5" x14ac:dyDescent="0.3">
      <c r="A9" s="505" t="s">
        <v>6</v>
      </c>
      <c r="B9" s="515"/>
      <c r="C9" s="507">
        <f>SUM(C7:C8)</f>
        <v>22.432499999999997</v>
      </c>
      <c r="D9" s="508">
        <f>SUM(D7:D8)</f>
        <v>30.492000000000001</v>
      </c>
      <c r="E9" s="508">
        <f t="shared" ref="E9:M9" si="1">SUM(E7:E8)</f>
        <v>35.864999999999995</v>
      </c>
      <c r="F9" s="508">
        <f t="shared" si="1"/>
        <v>41.238</v>
      </c>
      <c r="G9" s="508">
        <f t="shared" si="1"/>
        <v>49.297499999999999</v>
      </c>
      <c r="H9" s="508">
        <f t="shared" si="1"/>
        <v>62.73</v>
      </c>
      <c r="I9" s="508">
        <f t="shared" si="1"/>
        <v>89.594999999999999</v>
      </c>
      <c r="J9" s="508">
        <f t="shared" si="1"/>
        <v>116.46</v>
      </c>
      <c r="K9" s="508">
        <f t="shared" si="1"/>
        <v>170.19</v>
      </c>
      <c r="L9" s="508">
        <f t="shared" si="1"/>
        <v>223.92</v>
      </c>
      <c r="M9" s="509">
        <f t="shared" si="1"/>
        <v>277.64999999999998</v>
      </c>
      <c r="N9" s="8"/>
      <c r="O9" s="6"/>
      <c r="P9" s="6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</row>
    <row r="10" spans="1:100" ht="16.5" x14ac:dyDescent="0.3">
      <c r="A10" s="516" t="s">
        <v>7</v>
      </c>
      <c r="B10" s="517">
        <v>8.4599999999999995E-2</v>
      </c>
      <c r="C10" s="518">
        <f>C9*B10</f>
        <v>1.8977894999999996</v>
      </c>
      <c r="D10" s="519">
        <f>D9*B10</f>
        <v>2.5796231999999999</v>
      </c>
      <c r="E10" s="519">
        <f>E9*B10</f>
        <v>3.0341789999999995</v>
      </c>
      <c r="F10" s="519">
        <f>F9*B10</f>
        <v>3.4887347999999996</v>
      </c>
      <c r="G10" s="519">
        <f>G9*B10</f>
        <v>4.1705684999999999</v>
      </c>
      <c r="H10" s="519">
        <f>H9*B10</f>
        <v>5.3069579999999998</v>
      </c>
      <c r="I10" s="519">
        <f>I9*B10</f>
        <v>7.5797369999999997</v>
      </c>
      <c r="J10" s="519">
        <f>J9*B10</f>
        <v>9.8525159999999996</v>
      </c>
      <c r="K10" s="519">
        <f>K9*B10</f>
        <v>14.398073999999999</v>
      </c>
      <c r="L10" s="519">
        <f>L9*B10</f>
        <v>18.943631999999997</v>
      </c>
      <c r="M10" s="520">
        <f>M9*B10</f>
        <v>23.489189999999997</v>
      </c>
      <c r="N10" s="8"/>
      <c r="O10" s="6"/>
      <c r="P10" s="6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</row>
    <row r="11" spans="1:100" ht="16.5" x14ac:dyDescent="0.3">
      <c r="A11" s="521" t="s">
        <v>8</v>
      </c>
      <c r="B11" s="522">
        <v>1.58E-3</v>
      </c>
      <c r="C11" s="523">
        <f>C5*B11</f>
        <v>0.39500000000000002</v>
      </c>
      <c r="D11" s="524">
        <f>D5*B11</f>
        <v>0.63200000000000001</v>
      </c>
      <c r="E11" s="524">
        <f>E5*B11</f>
        <v>0.79</v>
      </c>
      <c r="F11" s="524">
        <f>F5*B11</f>
        <v>0.94800000000000006</v>
      </c>
      <c r="G11" s="524">
        <f>G5*B11</f>
        <v>1.1850000000000001</v>
      </c>
      <c r="H11" s="524">
        <f>H5*B11</f>
        <v>1.58</v>
      </c>
      <c r="I11" s="524">
        <f>I5*B11</f>
        <v>2.37</v>
      </c>
      <c r="J11" s="524">
        <f>J5*B11</f>
        <v>3.16</v>
      </c>
      <c r="K11" s="524">
        <f>K5*B11</f>
        <v>4.74</v>
      </c>
      <c r="L11" s="524">
        <f>L5*B11</f>
        <v>6.32</v>
      </c>
      <c r="M11" s="525">
        <f>M5*B11</f>
        <v>7.9</v>
      </c>
      <c r="N11" s="8"/>
      <c r="O11" s="6"/>
      <c r="P11" s="6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</row>
    <row r="12" spans="1:100" ht="16.5" x14ac:dyDescent="0.3">
      <c r="A12" s="516" t="s">
        <v>9</v>
      </c>
      <c r="B12" s="526">
        <v>4.2180000000000002E-2</v>
      </c>
      <c r="C12" s="518">
        <f>C5*B12</f>
        <v>10.545</v>
      </c>
      <c r="D12" s="519">
        <f>D5*B12</f>
        <v>16.872</v>
      </c>
      <c r="E12" s="519">
        <f>E5*B12</f>
        <v>21.09</v>
      </c>
      <c r="F12" s="519">
        <f>F5*B12</f>
        <v>25.308</v>
      </c>
      <c r="G12" s="519">
        <f>G5*B12</f>
        <v>31.635000000000002</v>
      </c>
      <c r="H12" s="519">
        <f>H5*B12</f>
        <v>42.18</v>
      </c>
      <c r="I12" s="519">
        <f>I5*B12</f>
        <v>63.27</v>
      </c>
      <c r="J12" s="519">
        <f>J5*B12</f>
        <v>84.36</v>
      </c>
      <c r="K12" s="519">
        <f>K5*B12</f>
        <v>126.54</v>
      </c>
      <c r="L12" s="519">
        <f>L5*B12</f>
        <v>168.72</v>
      </c>
      <c r="M12" s="520">
        <f>M5*B12</f>
        <v>210.9</v>
      </c>
      <c r="N12" s="8"/>
      <c r="O12" s="6"/>
      <c r="P12" s="6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</row>
    <row r="13" spans="1:100" ht="16.5" x14ac:dyDescent="0.3">
      <c r="A13" s="521" t="s">
        <v>10</v>
      </c>
      <c r="B13" s="527"/>
      <c r="C13" s="523">
        <f>SUM(C9:C12)</f>
        <v>35.270289499999997</v>
      </c>
      <c r="D13" s="524">
        <f>SUM(D9:D12)</f>
        <v>50.575623199999995</v>
      </c>
      <c r="E13" s="524">
        <f t="shared" ref="E13:M13" si="2">SUM(E9:E12)</f>
        <v>60.779178999999999</v>
      </c>
      <c r="F13" s="524">
        <f t="shared" si="2"/>
        <v>70.982734800000003</v>
      </c>
      <c r="G13" s="524">
        <f t="shared" si="2"/>
        <v>86.288068500000008</v>
      </c>
      <c r="H13" s="524">
        <f t="shared" si="2"/>
        <v>111.79695799999999</v>
      </c>
      <c r="I13" s="524">
        <f t="shared" si="2"/>
        <v>162.81473700000001</v>
      </c>
      <c r="J13" s="524">
        <f t="shared" si="2"/>
        <v>213.832516</v>
      </c>
      <c r="K13" s="524">
        <f t="shared" si="2"/>
        <v>315.86807400000004</v>
      </c>
      <c r="L13" s="524">
        <f t="shared" si="2"/>
        <v>417.90363200000002</v>
      </c>
      <c r="M13" s="525">
        <f t="shared" si="2"/>
        <v>519.93918999999994</v>
      </c>
      <c r="N13" s="9"/>
      <c r="O13" s="6"/>
      <c r="P13" s="6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</row>
    <row r="14" spans="1:100" ht="15.75" customHeight="1" x14ac:dyDescent="0.25">
      <c r="A14" s="528" t="s">
        <v>11</v>
      </c>
      <c r="B14" s="529"/>
      <c r="C14" s="530"/>
      <c r="D14" s="530"/>
      <c r="E14" s="530"/>
      <c r="F14" s="530"/>
      <c r="G14" s="530"/>
      <c r="H14" s="530"/>
      <c r="I14" s="530"/>
      <c r="J14" s="530"/>
      <c r="K14" s="530"/>
      <c r="L14" s="530"/>
      <c r="M14" s="531"/>
      <c r="N14" s="9"/>
      <c r="O14" s="6"/>
      <c r="P14" s="6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</row>
    <row r="15" spans="1:100" ht="15.75" customHeight="1" thickBot="1" x14ac:dyDescent="0.3">
      <c r="A15" s="121" t="s">
        <v>12</v>
      </c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3"/>
      <c r="N15" s="9"/>
      <c r="O15" s="6"/>
      <c r="P15" s="6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</row>
    <row r="16" spans="1:100" ht="6.75" customHeight="1" x14ac:dyDescent="0.25">
      <c r="A16" s="62"/>
      <c r="B16" s="105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6"/>
      <c r="N16" s="9"/>
      <c r="O16" s="6"/>
      <c r="P16" s="6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</row>
    <row r="17" spans="1:100" s="1" customFormat="1" ht="15.75" customHeight="1" x14ac:dyDescent="0.3">
      <c r="A17" s="53"/>
      <c r="B17" s="54"/>
      <c r="C17" s="532">
        <v>250</v>
      </c>
      <c r="D17" s="89">
        <v>400</v>
      </c>
      <c r="E17" s="89">
        <v>500</v>
      </c>
      <c r="F17" s="89">
        <v>600</v>
      </c>
      <c r="G17" s="89">
        <v>750</v>
      </c>
      <c r="H17" s="89">
        <v>1000</v>
      </c>
      <c r="I17" s="89">
        <v>1500</v>
      </c>
      <c r="J17" s="89">
        <v>2000</v>
      </c>
      <c r="K17" s="89">
        <v>3000</v>
      </c>
      <c r="L17" s="89">
        <v>4000</v>
      </c>
      <c r="M17" s="533">
        <v>5000</v>
      </c>
      <c r="N17" s="10"/>
      <c r="O17" s="11"/>
      <c r="P17" s="11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</row>
    <row r="18" spans="1:100" s="1" customFormat="1" ht="18.75" x14ac:dyDescent="0.3">
      <c r="A18" s="119" t="s">
        <v>13</v>
      </c>
      <c r="B18" s="55"/>
      <c r="C18" s="90" t="s">
        <v>3</v>
      </c>
      <c r="D18" s="91" t="s">
        <v>3</v>
      </c>
      <c r="E18" s="91" t="s">
        <v>3</v>
      </c>
      <c r="F18" s="91" t="s">
        <v>3</v>
      </c>
      <c r="G18" s="91" t="s">
        <v>3</v>
      </c>
      <c r="H18" s="91" t="s">
        <v>3</v>
      </c>
      <c r="I18" s="91" t="s">
        <v>3</v>
      </c>
      <c r="J18" s="91" t="s">
        <v>3</v>
      </c>
      <c r="K18" s="91" t="s">
        <v>3</v>
      </c>
      <c r="L18" s="91" t="s">
        <v>3</v>
      </c>
      <c r="M18" s="92" t="s">
        <v>3</v>
      </c>
      <c r="N18" s="10"/>
      <c r="O18" s="11"/>
      <c r="P18" s="11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</row>
    <row r="19" spans="1:100" ht="16.5" x14ac:dyDescent="0.3">
      <c r="A19" s="505" t="s">
        <v>4</v>
      </c>
      <c r="B19" s="534">
        <v>4.9680000000000002E-2</v>
      </c>
      <c r="C19" s="535">
        <f>C17*0.04968</f>
        <v>12.42</v>
      </c>
      <c r="D19" s="536">
        <f>D17*0.04968</f>
        <v>19.872</v>
      </c>
      <c r="E19" s="536">
        <f t="shared" ref="E19:M19" si="3">E17*0.04968</f>
        <v>24.84</v>
      </c>
      <c r="F19" s="536">
        <f t="shared" si="3"/>
        <v>29.808</v>
      </c>
      <c r="G19" s="536">
        <f t="shared" si="3"/>
        <v>37.26</v>
      </c>
      <c r="H19" s="536">
        <f t="shared" si="3"/>
        <v>49.68</v>
      </c>
      <c r="I19" s="536">
        <f t="shared" si="3"/>
        <v>74.52</v>
      </c>
      <c r="J19" s="536">
        <f t="shared" si="3"/>
        <v>99.36</v>
      </c>
      <c r="K19" s="536">
        <f t="shared" si="3"/>
        <v>149.04</v>
      </c>
      <c r="L19" s="536">
        <f t="shared" si="3"/>
        <v>198.72</v>
      </c>
      <c r="M19" s="537">
        <f t="shared" si="3"/>
        <v>248.4</v>
      </c>
      <c r="N19" s="9"/>
      <c r="O19" s="6"/>
      <c r="P19" s="6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</row>
    <row r="20" spans="1:100" ht="16.5" x14ac:dyDescent="0.3">
      <c r="A20" s="510" t="s">
        <v>5</v>
      </c>
      <c r="B20" s="511">
        <v>12</v>
      </c>
      <c r="C20" s="538">
        <v>12</v>
      </c>
      <c r="D20" s="539">
        <v>12</v>
      </c>
      <c r="E20" s="539">
        <v>12</v>
      </c>
      <c r="F20" s="539">
        <v>12</v>
      </c>
      <c r="G20" s="539">
        <v>12</v>
      </c>
      <c r="H20" s="539">
        <v>12</v>
      </c>
      <c r="I20" s="539">
        <v>12</v>
      </c>
      <c r="J20" s="539">
        <v>12</v>
      </c>
      <c r="K20" s="539">
        <v>12</v>
      </c>
      <c r="L20" s="539">
        <v>12</v>
      </c>
      <c r="M20" s="540">
        <v>12</v>
      </c>
      <c r="N20" s="9"/>
      <c r="O20" s="6"/>
      <c r="P20" s="6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</row>
    <row r="21" spans="1:100" ht="16.5" x14ac:dyDescent="0.3">
      <c r="A21" s="521" t="s">
        <v>14</v>
      </c>
      <c r="B21" s="527">
        <v>2.0839999999999999E-3</v>
      </c>
      <c r="C21" s="541">
        <f>C17*B21</f>
        <v>0.52100000000000002</v>
      </c>
      <c r="D21" s="542">
        <f>D17*B21</f>
        <v>0.83360000000000001</v>
      </c>
      <c r="E21" s="542">
        <f>E17*B21</f>
        <v>1.042</v>
      </c>
      <c r="F21" s="542">
        <f>F17*B21</f>
        <v>1.2504</v>
      </c>
      <c r="G21" s="542">
        <f>G17*B21</f>
        <v>1.5629999999999999</v>
      </c>
      <c r="H21" s="542">
        <f>H17*B21</f>
        <v>2.0840000000000001</v>
      </c>
      <c r="I21" s="542">
        <f>I17*B21</f>
        <v>3.1259999999999999</v>
      </c>
      <c r="J21" s="542">
        <f>J17*B21</f>
        <v>4.1680000000000001</v>
      </c>
      <c r="K21" s="542">
        <f>K17*B21</f>
        <v>6.2519999999999998</v>
      </c>
      <c r="L21" s="542">
        <f>L17*B21</f>
        <v>8.3360000000000003</v>
      </c>
      <c r="M21" s="543">
        <f>M17*B21</f>
        <v>10.42</v>
      </c>
      <c r="N21" s="9"/>
      <c r="O21" s="6"/>
      <c r="P21" s="6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</row>
    <row r="22" spans="1:100" ht="16.5" x14ac:dyDescent="0.3">
      <c r="A22" s="516" t="s">
        <v>9</v>
      </c>
      <c r="B22" s="526">
        <v>2.7230000000000001E-2</v>
      </c>
      <c r="C22" s="544">
        <f>C17*B22</f>
        <v>6.8075000000000001</v>
      </c>
      <c r="D22" s="545">
        <f>D17*B22</f>
        <v>10.891999999999999</v>
      </c>
      <c r="E22" s="545">
        <f>E17*B22</f>
        <v>13.615</v>
      </c>
      <c r="F22" s="545">
        <f>F17*B22</f>
        <v>16.338000000000001</v>
      </c>
      <c r="G22" s="545">
        <f>G17*B22</f>
        <v>20.422499999999999</v>
      </c>
      <c r="H22" s="545">
        <f>H17*B22</f>
        <v>27.23</v>
      </c>
      <c r="I22" s="545">
        <f>I17*B22</f>
        <v>40.844999999999999</v>
      </c>
      <c r="J22" s="545">
        <f>J17*B22</f>
        <v>54.46</v>
      </c>
      <c r="K22" s="545">
        <f>K17*B22</f>
        <v>81.69</v>
      </c>
      <c r="L22" s="545">
        <f>L17*B22</f>
        <v>108.92</v>
      </c>
      <c r="M22" s="546">
        <f>M17*B22</f>
        <v>136.15</v>
      </c>
      <c r="N22" s="9"/>
      <c r="O22" s="6"/>
      <c r="P22" s="6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</row>
    <row r="23" spans="1:100" ht="16.5" x14ac:dyDescent="0.3">
      <c r="A23" s="521" t="s">
        <v>10</v>
      </c>
      <c r="B23" s="527"/>
      <c r="C23" s="541">
        <f>SUM(C19:C22)</f>
        <v>31.748500000000003</v>
      </c>
      <c r="D23" s="542">
        <f t="shared" ref="D23:M23" si="4">SUM(D18:D22)</f>
        <v>43.5976</v>
      </c>
      <c r="E23" s="542">
        <f t="shared" si="4"/>
        <v>51.497000000000007</v>
      </c>
      <c r="F23" s="542">
        <f t="shared" si="4"/>
        <v>59.3964</v>
      </c>
      <c r="G23" s="542">
        <f t="shared" si="4"/>
        <v>71.245499999999993</v>
      </c>
      <c r="H23" s="542">
        <f>SUM(H19:H22)</f>
        <v>90.994</v>
      </c>
      <c r="I23" s="542">
        <f t="shared" si="4"/>
        <v>130.49099999999999</v>
      </c>
      <c r="J23" s="542">
        <f t="shared" si="4"/>
        <v>169.988</v>
      </c>
      <c r="K23" s="542">
        <f t="shared" si="4"/>
        <v>248.982</v>
      </c>
      <c r="L23" s="542">
        <f t="shared" si="4"/>
        <v>327.976</v>
      </c>
      <c r="M23" s="543">
        <f t="shared" si="4"/>
        <v>406.97</v>
      </c>
      <c r="N23" s="9"/>
      <c r="O23" s="6"/>
      <c r="P23" s="6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</row>
    <row r="24" spans="1:100" ht="15.75" x14ac:dyDescent="0.25">
      <c r="A24" s="547" t="s">
        <v>15</v>
      </c>
      <c r="B24" s="529"/>
      <c r="C24" s="530"/>
      <c r="D24" s="530"/>
      <c r="E24" s="530"/>
      <c r="F24" s="530"/>
      <c r="G24" s="530"/>
      <c r="H24" s="530"/>
      <c r="I24" s="530"/>
      <c r="J24" s="530"/>
      <c r="K24" s="530"/>
      <c r="L24" s="530"/>
      <c r="M24" s="531"/>
      <c r="N24" s="9"/>
      <c r="O24" s="6"/>
      <c r="P24" s="6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</row>
    <row r="25" spans="1:100" ht="15.75" customHeight="1" thickBot="1" x14ac:dyDescent="0.3">
      <c r="A25" s="121" t="s">
        <v>12</v>
      </c>
      <c r="B25" s="148"/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8"/>
      <c r="N25" s="9"/>
      <c r="O25" s="6"/>
      <c r="P25" s="6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</row>
    <row r="26" spans="1:100" ht="6.75" customHeight="1" x14ac:dyDescent="0.25">
      <c r="A26" s="62"/>
      <c r="B26" s="103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77"/>
      <c r="N26" s="9"/>
      <c r="O26" s="6"/>
      <c r="P26" s="6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</row>
    <row r="27" spans="1:100" ht="15.75" customHeight="1" x14ac:dyDescent="0.3">
      <c r="A27" s="548"/>
      <c r="B27" s="30"/>
      <c r="C27" s="549">
        <v>250</v>
      </c>
      <c r="D27" s="33">
        <v>400</v>
      </c>
      <c r="E27" s="33">
        <v>500</v>
      </c>
      <c r="F27" s="33">
        <v>600</v>
      </c>
      <c r="G27" s="33">
        <v>750</v>
      </c>
      <c r="H27" s="33">
        <v>1000</v>
      </c>
      <c r="I27" s="33">
        <v>1500</v>
      </c>
      <c r="J27" s="33">
        <v>2000</v>
      </c>
      <c r="K27" s="33">
        <v>3000</v>
      </c>
      <c r="L27" s="33">
        <v>4000</v>
      </c>
      <c r="M27" s="550">
        <v>5000</v>
      </c>
      <c r="N27" s="7"/>
      <c r="O27" s="6"/>
      <c r="P27" s="6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</row>
    <row r="28" spans="1:100" ht="18.75" x14ac:dyDescent="0.3">
      <c r="A28" s="119" t="s">
        <v>16</v>
      </c>
      <c r="B28" s="31"/>
      <c r="C28" s="45" t="s">
        <v>3</v>
      </c>
      <c r="D28" s="32" t="s">
        <v>3</v>
      </c>
      <c r="E28" s="32" t="s">
        <v>3</v>
      </c>
      <c r="F28" s="32" t="s">
        <v>3</v>
      </c>
      <c r="G28" s="32" t="s">
        <v>3</v>
      </c>
      <c r="H28" s="32" t="s">
        <v>3</v>
      </c>
      <c r="I28" s="32" t="s">
        <v>3</v>
      </c>
      <c r="J28" s="32" t="s">
        <v>3</v>
      </c>
      <c r="K28" s="32" t="s">
        <v>3</v>
      </c>
      <c r="L28" s="32" t="s">
        <v>3</v>
      </c>
      <c r="M28" s="174" t="s">
        <v>3</v>
      </c>
      <c r="N28" s="7"/>
      <c r="O28" s="6"/>
      <c r="P28" s="6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</row>
    <row r="29" spans="1:100" ht="16.5" x14ac:dyDescent="0.3">
      <c r="A29" s="505" t="s">
        <v>4</v>
      </c>
      <c r="B29" s="506" t="s">
        <v>17</v>
      </c>
      <c r="C29" s="551">
        <f>0.07125*C27</f>
        <v>17.8125</v>
      </c>
      <c r="D29" s="361">
        <f>0.07125*D27</f>
        <v>28.499999999999996</v>
      </c>
      <c r="E29" s="361">
        <f>0.07125*E27</f>
        <v>35.625</v>
      </c>
      <c r="F29" s="361">
        <f>0.07125*F27</f>
        <v>42.749999999999993</v>
      </c>
      <c r="G29" s="361">
        <f>0.07125*G27</f>
        <v>53.437499999999993</v>
      </c>
      <c r="H29" s="361">
        <f t="shared" ref="H29:M29" si="5">53.44+((H27-750)*0.05009)</f>
        <v>65.962500000000006</v>
      </c>
      <c r="I29" s="361">
        <f t="shared" si="5"/>
        <v>91.007499999999993</v>
      </c>
      <c r="J29" s="361">
        <f t="shared" si="5"/>
        <v>116.05250000000001</v>
      </c>
      <c r="K29" s="361">
        <f t="shared" si="5"/>
        <v>166.14249999999998</v>
      </c>
      <c r="L29" s="361">
        <f t="shared" si="5"/>
        <v>216.23250000000002</v>
      </c>
      <c r="M29" s="306">
        <f t="shared" si="5"/>
        <v>266.32249999999999</v>
      </c>
      <c r="N29" s="7"/>
      <c r="O29" s="6"/>
      <c r="P29" s="6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</row>
    <row r="30" spans="1:100" ht="16.5" x14ac:dyDescent="0.3">
      <c r="A30" s="516" t="s">
        <v>18</v>
      </c>
      <c r="B30" s="552">
        <v>9</v>
      </c>
      <c r="C30" s="553">
        <v>9</v>
      </c>
      <c r="D30" s="101">
        <v>9</v>
      </c>
      <c r="E30" s="554">
        <v>9</v>
      </c>
      <c r="F30" s="554">
        <v>9</v>
      </c>
      <c r="G30" s="554">
        <v>9</v>
      </c>
      <c r="H30" s="554">
        <v>9</v>
      </c>
      <c r="I30" s="554">
        <v>9</v>
      </c>
      <c r="J30" s="554">
        <v>9</v>
      </c>
      <c r="K30" s="554">
        <v>9</v>
      </c>
      <c r="L30" s="554">
        <v>9</v>
      </c>
      <c r="M30" s="364">
        <v>9</v>
      </c>
      <c r="N30" s="7"/>
      <c r="O30" s="6"/>
      <c r="P30" s="6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</row>
    <row r="31" spans="1:100" ht="16.5" x14ac:dyDescent="0.3">
      <c r="A31" s="521" t="s">
        <v>19</v>
      </c>
      <c r="B31" s="522">
        <v>3.2399999999999998E-3</v>
      </c>
      <c r="C31" s="555">
        <f>B31*C27</f>
        <v>0.80999999999999994</v>
      </c>
      <c r="D31" s="102">
        <f>B31*D27</f>
        <v>1.2959999999999998</v>
      </c>
      <c r="E31" s="102">
        <f>B31*E27</f>
        <v>1.6199999999999999</v>
      </c>
      <c r="F31" s="102">
        <f>B31*F27</f>
        <v>1.944</v>
      </c>
      <c r="G31" s="102">
        <f>B31*G27</f>
        <v>2.4299999999999997</v>
      </c>
      <c r="H31" s="102">
        <f>B31*H27</f>
        <v>3.2399999999999998</v>
      </c>
      <c r="I31" s="102">
        <f>B31*I27</f>
        <v>4.8599999999999994</v>
      </c>
      <c r="J31" s="102">
        <f>B31*J27</f>
        <v>6.4799999999999995</v>
      </c>
      <c r="K31" s="102">
        <f>B31*K27</f>
        <v>9.7199999999999989</v>
      </c>
      <c r="L31" s="102">
        <f>B31*L27</f>
        <v>12.959999999999999</v>
      </c>
      <c r="M31" s="556">
        <f>B31*M27</f>
        <v>16.2</v>
      </c>
      <c r="N31" s="7"/>
      <c r="O31" s="6"/>
      <c r="P31" s="6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</row>
    <row r="32" spans="1:100" ht="16.5" x14ac:dyDescent="0.3">
      <c r="A32" s="516" t="s">
        <v>21</v>
      </c>
      <c r="B32" s="526">
        <v>2.0799999999999998E-3</v>
      </c>
      <c r="C32" s="553">
        <f>C27*B32</f>
        <v>0.51999999999999991</v>
      </c>
      <c r="D32" s="554">
        <f>D27*B32</f>
        <v>0.83199999999999996</v>
      </c>
      <c r="E32" s="554">
        <f>E27*B32</f>
        <v>1.0399999999999998</v>
      </c>
      <c r="F32" s="554">
        <f>F27*B32</f>
        <v>1.248</v>
      </c>
      <c r="G32" s="554">
        <f>G27*B32</f>
        <v>1.5599999999999998</v>
      </c>
      <c r="H32" s="554">
        <f>H27*B32</f>
        <v>2.0799999999999996</v>
      </c>
      <c r="I32" s="554">
        <f>I27*B32</f>
        <v>3.1199999999999997</v>
      </c>
      <c r="J32" s="554">
        <f>J27*B32</f>
        <v>4.1599999999999993</v>
      </c>
      <c r="K32" s="554">
        <f>K27*B32</f>
        <v>6.2399999999999993</v>
      </c>
      <c r="L32" s="554">
        <f>L27*B32</f>
        <v>8.3199999999999985</v>
      </c>
      <c r="M32" s="557">
        <f>M27*B32</f>
        <v>10.399999999999999</v>
      </c>
      <c r="N32" s="7"/>
      <c r="O32" s="6"/>
      <c r="P32" s="6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</row>
    <row r="33" spans="1:100" ht="16.5" x14ac:dyDescent="0.3">
      <c r="A33" s="521" t="s">
        <v>22</v>
      </c>
      <c r="B33" s="522">
        <v>6.9999999999999999E-4</v>
      </c>
      <c r="C33" s="555">
        <f>C27*B33</f>
        <v>0.17499999999999999</v>
      </c>
      <c r="D33" s="558">
        <f>D27*B33</f>
        <v>0.27999999999999997</v>
      </c>
      <c r="E33" s="558">
        <f>E27*B33</f>
        <v>0.35</v>
      </c>
      <c r="F33" s="558">
        <f>F27*B33</f>
        <v>0.42</v>
      </c>
      <c r="G33" s="558">
        <f>G27*B33</f>
        <v>0.52500000000000002</v>
      </c>
      <c r="H33" s="558">
        <f>H27*B33</f>
        <v>0.7</v>
      </c>
      <c r="I33" s="558">
        <f>I27*B33</f>
        <v>1.05</v>
      </c>
      <c r="J33" s="558">
        <f>J27*B33</f>
        <v>1.4</v>
      </c>
      <c r="K33" s="558">
        <f>K27*B33</f>
        <v>2.1</v>
      </c>
      <c r="L33" s="558">
        <f>L27*B33</f>
        <v>2.8</v>
      </c>
      <c r="M33" s="556">
        <f>M27*B33</f>
        <v>3.5</v>
      </c>
      <c r="N33" s="7"/>
      <c r="O33" s="6"/>
      <c r="P33" s="6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</row>
    <row r="34" spans="1:100" ht="16.5" x14ac:dyDescent="0.3">
      <c r="A34" s="516" t="s">
        <v>23</v>
      </c>
      <c r="B34" s="559">
        <v>-1.1497E-2</v>
      </c>
      <c r="C34" s="560">
        <f>C27*B34</f>
        <v>-2.87425</v>
      </c>
      <c r="D34" s="561">
        <f>D27*B34</f>
        <v>-4.5987999999999998</v>
      </c>
      <c r="E34" s="561">
        <f>E27*B34</f>
        <v>-5.7484999999999999</v>
      </c>
      <c r="F34" s="561">
        <f>F27*B34</f>
        <v>-6.8982000000000001</v>
      </c>
      <c r="G34" s="561">
        <f>G27*B34</f>
        <v>-8.6227499999999999</v>
      </c>
      <c r="H34" s="561">
        <f>H27*B34</f>
        <v>-11.497</v>
      </c>
      <c r="I34" s="561">
        <f>I27*B34</f>
        <v>-17.2455</v>
      </c>
      <c r="J34" s="561">
        <f>J27*B34</f>
        <v>-22.994</v>
      </c>
      <c r="K34" s="561">
        <f>K27*B34</f>
        <v>-34.491</v>
      </c>
      <c r="L34" s="561">
        <f>L27*B34</f>
        <v>-45.988</v>
      </c>
      <c r="M34" s="562">
        <f>M27*B34</f>
        <v>-57.484999999999999</v>
      </c>
      <c r="N34" s="7"/>
      <c r="O34" s="6"/>
      <c r="P34" s="6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</row>
    <row r="35" spans="1:100" ht="16.5" x14ac:dyDescent="0.3">
      <c r="A35" s="521" t="s">
        <v>24</v>
      </c>
      <c r="B35" s="522">
        <v>2.682E-2</v>
      </c>
      <c r="C35" s="555">
        <f>C27*B35</f>
        <v>6.7050000000000001</v>
      </c>
      <c r="D35" s="558">
        <f>D27*B35</f>
        <v>10.728</v>
      </c>
      <c r="E35" s="558">
        <f>E27*B35</f>
        <v>13.41</v>
      </c>
      <c r="F35" s="558">
        <f>F27*B35</f>
        <v>16.091999999999999</v>
      </c>
      <c r="G35" s="558">
        <f>G27*B35</f>
        <v>20.114999999999998</v>
      </c>
      <c r="H35" s="558">
        <f>H27*B35</f>
        <v>26.82</v>
      </c>
      <c r="I35" s="558">
        <f>I27*B35</f>
        <v>40.229999999999997</v>
      </c>
      <c r="J35" s="558">
        <f>J27*B35</f>
        <v>53.64</v>
      </c>
      <c r="K35" s="558">
        <f>K27*B35</f>
        <v>80.459999999999994</v>
      </c>
      <c r="L35" s="558">
        <f>L27*B35</f>
        <v>107.28</v>
      </c>
      <c r="M35" s="556">
        <f>M27*B35</f>
        <v>134.1</v>
      </c>
      <c r="N35" s="7"/>
      <c r="O35" s="6"/>
      <c r="P35" s="6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</row>
    <row r="36" spans="1:100" ht="16.5" x14ac:dyDescent="0.3">
      <c r="A36" s="516" t="s">
        <v>8</v>
      </c>
      <c r="B36" s="563">
        <v>1.9400000000000001E-3</v>
      </c>
      <c r="C36" s="564">
        <f>C27*B36</f>
        <v>0.48500000000000004</v>
      </c>
      <c r="D36" s="565">
        <f>D27*B36</f>
        <v>0.77600000000000002</v>
      </c>
      <c r="E36" s="565">
        <f>E27*B36</f>
        <v>0.97000000000000008</v>
      </c>
      <c r="F36" s="565">
        <f>F27*B36</f>
        <v>1.1640000000000001</v>
      </c>
      <c r="G36" s="565">
        <f>G27*B36</f>
        <v>1.4550000000000001</v>
      </c>
      <c r="H36" s="565">
        <f>H27*B36</f>
        <v>1.9400000000000002</v>
      </c>
      <c r="I36" s="565">
        <f>I27*B36</f>
        <v>2.91</v>
      </c>
      <c r="J36" s="565">
        <f>J27*B36</f>
        <v>3.8800000000000003</v>
      </c>
      <c r="K36" s="565">
        <f>K27*B36</f>
        <v>5.82</v>
      </c>
      <c r="L36" s="565">
        <f>L27*B36</f>
        <v>7.7600000000000007</v>
      </c>
      <c r="M36" s="566">
        <f>M27*B36</f>
        <v>9.7000000000000011</v>
      </c>
      <c r="N36" s="7"/>
      <c r="O36" s="6"/>
      <c r="P36" s="6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</row>
    <row r="37" spans="1:100" ht="16.5" x14ac:dyDescent="0.3">
      <c r="A37" s="521" t="s">
        <v>10</v>
      </c>
      <c r="B37" s="527" t="s">
        <v>20</v>
      </c>
      <c r="C37" s="555">
        <f t="shared" ref="C37:M37" si="6">SUM(C29:C36)</f>
        <v>32.633249999999997</v>
      </c>
      <c r="D37" s="558">
        <f t="shared" si="6"/>
        <v>46.813200000000009</v>
      </c>
      <c r="E37" s="558">
        <f t="shared" si="6"/>
        <v>56.266499999999994</v>
      </c>
      <c r="F37" s="558">
        <f t="shared" si="6"/>
        <v>65.719799999999992</v>
      </c>
      <c r="G37" s="558">
        <f t="shared" si="6"/>
        <v>79.899749999999997</v>
      </c>
      <c r="H37" s="558">
        <f t="shared" si="6"/>
        <v>98.245499999999993</v>
      </c>
      <c r="I37" s="558">
        <f t="shared" si="6"/>
        <v>134.93199999999999</v>
      </c>
      <c r="J37" s="558">
        <f t="shared" si="6"/>
        <v>171.61849999999998</v>
      </c>
      <c r="K37" s="558">
        <f t="shared" si="6"/>
        <v>244.99149999999997</v>
      </c>
      <c r="L37" s="558">
        <f t="shared" si="6"/>
        <v>318.36450000000002</v>
      </c>
      <c r="M37" s="556">
        <f t="shared" si="6"/>
        <v>391.7374999999999</v>
      </c>
      <c r="N37" s="7"/>
      <c r="O37" s="6"/>
      <c r="P37" s="6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</row>
    <row r="38" spans="1:100" ht="15.75" customHeight="1" x14ac:dyDescent="0.3">
      <c r="A38" s="124" t="s">
        <v>25</v>
      </c>
      <c r="B38" s="567"/>
      <c r="C38" s="568"/>
      <c r="D38" s="568"/>
      <c r="E38" s="568"/>
      <c r="F38" s="569"/>
      <c r="G38" s="569"/>
      <c r="H38" s="568"/>
      <c r="I38" s="568"/>
      <c r="J38" s="568"/>
      <c r="K38" s="568"/>
      <c r="L38" s="568"/>
      <c r="M38" s="570"/>
      <c r="N38" s="7"/>
      <c r="O38" s="6"/>
      <c r="P38" s="6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</row>
    <row r="39" spans="1:100" ht="15.75" customHeight="1" x14ac:dyDescent="0.3">
      <c r="A39" s="125" t="s">
        <v>26</v>
      </c>
      <c r="B39" s="135"/>
      <c r="C39" s="136"/>
      <c r="D39" s="136"/>
      <c r="E39" s="136"/>
      <c r="F39" s="136"/>
      <c r="G39" s="136"/>
      <c r="H39" s="136"/>
      <c r="I39" s="136"/>
      <c r="J39" s="136"/>
      <c r="K39" s="136"/>
      <c r="L39" s="136"/>
      <c r="M39" s="175"/>
      <c r="N39" s="7"/>
      <c r="O39" s="6"/>
      <c r="P39" s="6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</row>
    <row r="40" spans="1:100" ht="15.75" customHeight="1" thickBot="1" x14ac:dyDescent="0.35">
      <c r="A40" s="121" t="s">
        <v>27</v>
      </c>
      <c r="B40" s="146"/>
      <c r="C40" s="138"/>
      <c r="D40" s="138"/>
      <c r="E40" s="138"/>
      <c r="F40" s="147" t="s">
        <v>28</v>
      </c>
      <c r="G40" s="147"/>
      <c r="H40" s="138"/>
      <c r="I40" s="138"/>
      <c r="J40" s="138"/>
      <c r="K40" s="138"/>
      <c r="L40" s="138"/>
      <c r="M40" s="139"/>
      <c r="N40" s="7"/>
      <c r="O40" s="6"/>
      <c r="P40" s="6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</row>
    <row r="41" spans="1:100" ht="6.75" customHeight="1" x14ac:dyDescent="0.3">
      <c r="A41" s="73"/>
      <c r="B41" s="74"/>
      <c r="C41" s="75"/>
      <c r="D41" s="75"/>
      <c r="E41" s="75"/>
      <c r="F41" s="76"/>
      <c r="G41" s="76"/>
      <c r="H41" s="75"/>
      <c r="I41" s="75"/>
      <c r="J41" s="75"/>
      <c r="K41" s="75"/>
      <c r="L41" s="75"/>
      <c r="M41" s="77"/>
      <c r="N41" s="7"/>
      <c r="O41" s="6"/>
      <c r="P41" s="6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</row>
    <row r="42" spans="1:100" ht="15.75" customHeight="1" x14ac:dyDescent="0.3">
      <c r="A42" s="53"/>
      <c r="B42" s="30"/>
      <c r="C42" s="71">
        <v>250</v>
      </c>
      <c r="D42" s="33">
        <v>400</v>
      </c>
      <c r="E42" s="33">
        <v>500</v>
      </c>
      <c r="F42" s="33">
        <v>600</v>
      </c>
      <c r="G42" s="33">
        <v>750</v>
      </c>
      <c r="H42" s="33">
        <v>1000</v>
      </c>
      <c r="I42" s="33">
        <v>1500</v>
      </c>
      <c r="J42" s="33">
        <v>2000</v>
      </c>
      <c r="K42" s="33">
        <v>3000</v>
      </c>
      <c r="L42" s="33">
        <v>4000</v>
      </c>
      <c r="M42" s="172">
        <v>5000</v>
      </c>
      <c r="N42" s="7"/>
      <c r="O42" s="6"/>
      <c r="P42" s="6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</row>
    <row r="43" spans="1:100" ht="18.75" x14ac:dyDescent="0.3">
      <c r="A43" s="119" t="s">
        <v>29</v>
      </c>
      <c r="B43" s="31"/>
      <c r="C43" s="45" t="s">
        <v>3</v>
      </c>
      <c r="D43" s="32" t="s">
        <v>3</v>
      </c>
      <c r="E43" s="32" t="s">
        <v>3</v>
      </c>
      <c r="F43" s="32" t="s">
        <v>3</v>
      </c>
      <c r="G43" s="32" t="s">
        <v>3</v>
      </c>
      <c r="H43" s="32" t="s">
        <v>3</v>
      </c>
      <c r="I43" s="32" t="s">
        <v>3</v>
      </c>
      <c r="J43" s="32" t="s">
        <v>3</v>
      </c>
      <c r="K43" s="32" t="s">
        <v>3</v>
      </c>
      <c r="L43" s="32" t="s">
        <v>3</v>
      </c>
      <c r="M43" s="107" t="s">
        <v>3</v>
      </c>
      <c r="N43" s="7"/>
      <c r="O43" s="6"/>
      <c r="P43" s="6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</row>
    <row r="44" spans="1:100" ht="16.5" x14ac:dyDescent="0.3">
      <c r="A44" s="505" t="s">
        <v>4</v>
      </c>
      <c r="B44" s="571">
        <v>2.5350000000000001E-2</v>
      </c>
      <c r="C44" s="572">
        <f>C42*0.02535</f>
        <v>6.3375000000000004</v>
      </c>
      <c r="D44" s="573">
        <f>D42*0.02535</f>
        <v>10.14</v>
      </c>
      <c r="E44" s="573">
        <f t="shared" ref="E44:M44" si="7">E42*0.02535</f>
        <v>12.675000000000001</v>
      </c>
      <c r="F44" s="573">
        <f t="shared" si="7"/>
        <v>15.21</v>
      </c>
      <c r="G44" s="573">
        <f t="shared" si="7"/>
        <v>19.012499999999999</v>
      </c>
      <c r="H44" s="573">
        <f t="shared" si="7"/>
        <v>25.35</v>
      </c>
      <c r="I44" s="573">
        <f t="shared" si="7"/>
        <v>38.024999999999999</v>
      </c>
      <c r="J44" s="573">
        <f t="shared" si="7"/>
        <v>50.7</v>
      </c>
      <c r="K44" s="573">
        <f t="shared" si="7"/>
        <v>76.05</v>
      </c>
      <c r="L44" s="573">
        <f t="shared" si="7"/>
        <v>101.4</v>
      </c>
      <c r="M44" s="574">
        <f t="shared" si="7"/>
        <v>126.75</v>
      </c>
      <c r="N44" s="7"/>
      <c r="O44" s="6"/>
      <c r="P44" s="6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</row>
    <row r="45" spans="1:100" ht="16.5" x14ac:dyDescent="0.3">
      <c r="A45" s="516" t="s">
        <v>5</v>
      </c>
      <c r="B45" s="552">
        <v>8.5</v>
      </c>
      <c r="C45" s="553">
        <v>8.5</v>
      </c>
      <c r="D45" s="554">
        <v>8.5</v>
      </c>
      <c r="E45" s="554">
        <v>8.5</v>
      </c>
      <c r="F45" s="554">
        <v>8.5</v>
      </c>
      <c r="G45" s="554">
        <v>8.5</v>
      </c>
      <c r="H45" s="554">
        <v>8.5</v>
      </c>
      <c r="I45" s="554">
        <v>8.5</v>
      </c>
      <c r="J45" s="554">
        <v>8.5</v>
      </c>
      <c r="K45" s="554">
        <v>8.5</v>
      </c>
      <c r="L45" s="554">
        <v>8.5</v>
      </c>
      <c r="M45" s="557">
        <v>8.5</v>
      </c>
      <c r="N45" s="7"/>
      <c r="O45" s="6"/>
      <c r="P45" s="6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</row>
    <row r="46" spans="1:100" ht="16.5" x14ac:dyDescent="0.3">
      <c r="A46" s="521" t="s">
        <v>6</v>
      </c>
      <c r="B46" s="527"/>
      <c r="C46" s="555">
        <f>SUM(C44:C45)</f>
        <v>14.8375</v>
      </c>
      <c r="D46" s="558">
        <f>SUM(D44:D45)</f>
        <v>18.64</v>
      </c>
      <c r="E46" s="558">
        <f t="shared" ref="E46:M46" si="8">SUM(E44:E45)</f>
        <v>21.175000000000001</v>
      </c>
      <c r="F46" s="558">
        <f t="shared" si="8"/>
        <v>23.71</v>
      </c>
      <c r="G46" s="558">
        <f t="shared" si="8"/>
        <v>27.512499999999999</v>
      </c>
      <c r="H46" s="558">
        <f t="shared" si="8"/>
        <v>33.85</v>
      </c>
      <c r="I46" s="558">
        <f t="shared" si="8"/>
        <v>46.524999999999999</v>
      </c>
      <c r="J46" s="558">
        <f t="shared" si="8"/>
        <v>59.2</v>
      </c>
      <c r="K46" s="558">
        <f t="shared" si="8"/>
        <v>84.55</v>
      </c>
      <c r="L46" s="558">
        <f t="shared" si="8"/>
        <v>109.9</v>
      </c>
      <c r="M46" s="556">
        <f t="shared" si="8"/>
        <v>135.25</v>
      </c>
      <c r="N46" s="7"/>
      <c r="O46" s="6"/>
      <c r="P46" s="6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</row>
    <row r="47" spans="1:100" ht="16.5" x14ac:dyDescent="0.3">
      <c r="A47" s="516" t="s">
        <v>7</v>
      </c>
      <c r="B47" s="575">
        <v>-2.63E-2</v>
      </c>
      <c r="C47" s="560">
        <f>C46*B47</f>
        <v>-0.39022625</v>
      </c>
      <c r="D47" s="561">
        <f>D46*B47</f>
        <v>-0.490232</v>
      </c>
      <c r="E47" s="561">
        <f>E46*B47</f>
        <v>-0.55690250000000008</v>
      </c>
      <c r="F47" s="561">
        <f>F46*B47</f>
        <v>-0.62357300000000004</v>
      </c>
      <c r="G47" s="561">
        <f>G46*B47</f>
        <v>-0.72357875000000005</v>
      </c>
      <c r="H47" s="561">
        <f>H46*B47</f>
        <v>-0.89025500000000002</v>
      </c>
      <c r="I47" s="561">
        <f>I46*B47</f>
        <v>-1.2236075</v>
      </c>
      <c r="J47" s="561">
        <f>J46*B47</f>
        <v>-1.5569600000000001</v>
      </c>
      <c r="K47" s="561">
        <f>K46*B47</f>
        <v>-2.223665</v>
      </c>
      <c r="L47" s="561">
        <f>L46*B47</f>
        <v>-2.8903700000000003</v>
      </c>
      <c r="M47" s="562">
        <f>M46*B47</f>
        <v>-3.5570750000000002</v>
      </c>
      <c r="N47" s="7"/>
      <c r="O47" s="6"/>
      <c r="P47" s="6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</row>
    <row r="48" spans="1:100" ht="16.5" x14ac:dyDescent="0.3">
      <c r="A48" s="521" t="s">
        <v>30</v>
      </c>
      <c r="B48" s="527">
        <v>4.1599999999999998E-2</v>
      </c>
      <c r="C48" s="555">
        <f>B48*C42</f>
        <v>10.4</v>
      </c>
      <c r="D48" s="558">
        <f>B48*D42</f>
        <v>16.64</v>
      </c>
      <c r="E48" s="558">
        <f>B48*E42</f>
        <v>20.8</v>
      </c>
      <c r="F48" s="558">
        <f>B48*F42</f>
        <v>24.959999999999997</v>
      </c>
      <c r="G48" s="558">
        <f>B48*G42</f>
        <v>31.2</v>
      </c>
      <c r="H48" s="558">
        <f>B48*H42</f>
        <v>41.6</v>
      </c>
      <c r="I48" s="558">
        <f>B48*I42</f>
        <v>62.4</v>
      </c>
      <c r="J48" s="558">
        <f>B48*J42</f>
        <v>83.2</v>
      </c>
      <c r="K48" s="558">
        <f>B48*K42</f>
        <v>124.8</v>
      </c>
      <c r="L48" s="558">
        <f>B48*L42</f>
        <v>166.4</v>
      </c>
      <c r="M48" s="556">
        <f>B48*M42</f>
        <v>208</v>
      </c>
      <c r="N48" s="7"/>
      <c r="O48" s="6"/>
      <c r="P48" s="6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</row>
    <row r="49" spans="1:100" ht="16.5" x14ac:dyDescent="0.3">
      <c r="A49" s="516" t="s">
        <v>9</v>
      </c>
      <c r="B49" s="576">
        <v>2.9787999999999999E-2</v>
      </c>
      <c r="C49" s="553">
        <f>C42*B49</f>
        <v>7.4470000000000001</v>
      </c>
      <c r="D49" s="554">
        <f>D42*B49</f>
        <v>11.915199999999999</v>
      </c>
      <c r="E49" s="554">
        <f>E42*B49</f>
        <v>14.894</v>
      </c>
      <c r="F49" s="554">
        <f>F42*B49</f>
        <v>17.872799999999998</v>
      </c>
      <c r="G49" s="554">
        <f>G42*B49</f>
        <v>22.340999999999998</v>
      </c>
      <c r="H49" s="554">
        <f>H42*B49</f>
        <v>29.788</v>
      </c>
      <c r="I49" s="554">
        <f>I42*B49</f>
        <v>44.681999999999995</v>
      </c>
      <c r="J49" s="554">
        <f>J42*B49</f>
        <v>59.576000000000001</v>
      </c>
      <c r="K49" s="554">
        <f>K42*B49</f>
        <v>89.36399999999999</v>
      </c>
      <c r="L49" s="554">
        <f>L42*B49</f>
        <v>119.152</v>
      </c>
      <c r="M49" s="557">
        <f>M42*B49</f>
        <v>148.94</v>
      </c>
      <c r="N49" s="7"/>
      <c r="O49" s="6"/>
      <c r="P49" s="6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</row>
    <row r="50" spans="1:100" ht="17.25" customHeight="1" x14ac:dyDescent="0.3">
      <c r="A50" s="521" t="s">
        <v>10</v>
      </c>
      <c r="B50" s="527"/>
      <c r="C50" s="555">
        <f t="shared" ref="C50:M50" si="9">SUM(C46:C49)</f>
        <v>32.294273750000002</v>
      </c>
      <c r="D50" s="558">
        <f t="shared" si="9"/>
        <v>46.704968000000001</v>
      </c>
      <c r="E50" s="558">
        <f t="shared" si="9"/>
        <v>56.3120975</v>
      </c>
      <c r="F50" s="558">
        <f t="shared" si="9"/>
        <v>65.919226999999992</v>
      </c>
      <c r="G50" s="558">
        <f t="shared" si="9"/>
        <v>80.329921249999998</v>
      </c>
      <c r="H50" s="558">
        <f t="shared" si="9"/>
        <v>104.34774499999999</v>
      </c>
      <c r="I50" s="558">
        <f t="shared" si="9"/>
        <v>152.38339249999999</v>
      </c>
      <c r="J50" s="558">
        <f t="shared" si="9"/>
        <v>200.41904</v>
      </c>
      <c r="K50" s="558">
        <f t="shared" si="9"/>
        <v>296.49033499999996</v>
      </c>
      <c r="L50" s="558">
        <f t="shared" si="9"/>
        <v>392.56162999999998</v>
      </c>
      <c r="M50" s="556">
        <f t="shared" si="9"/>
        <v>488.632925</v>
      </c>
      <c r="N50" s="7"/>
      <c r="O50" s="6"/>
      <c r="P50" s="6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</row>
    <row r="51" spans="1:100" ht="15.75" customHeight="1" x14ac:dyDescent="0.25">
      <c r="A51" s="153" t="s">
        <v>31</v>
      </c>
      <c r="B51" s="577"/>
      <c r="C51" s="578"/>
      <c r="D51" s="578"/>
      <c r="E51" s="578"/>
      <c r="F51" s="578"/>
      <c r="G51" s="578"/>
      <c r="H51" s="578"/>
      <c r="I51" s="578"/>
      <c r="J51" s="579"/>
      <c r="K51" s="579"/>
      <c r="L51" s="579"/>
      <c r="M51" s="570"/>
      <c r="N51" s="7"/>
      <c r="O51" s="6"/>
      <c r="P51" s="6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</row>
    <row r="52" spans="1:100" ht="15.75" customHeight="1" thickBot="1" x14ac:dyDescent="0.35">
      <c r="A52" s="121" t="s">
        <v>12</v>
      </c>
      <c r="B52" s="137"/>
      <c r="C52" s="138"/>
      <c r="D52" s="138"/>
      <c r="E52" s="138"/>
      <c r="F52" s="138"/>
      <c r="G52" s="138"/>
      <c r="H52" s="138"/>
      <c r="I52" s="138"/>
      <c r="J52" s="138"/>
      <c r="K52" s="138"/>
      <c r="L52" s="138"/>
      <c r="M52" s="139"/>
      <c r="N52" s="7"/>
      <c r="O52" s="22"/>
      <c r="P52" s="22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</row>
    <row r="53" spans="1:100" s="2" customFormat="1" ht="6.75" customHeight="1" x14ac:dyDescent="0.3">
      <c r="A53" s="73"/>
      <c r="B53" s="78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80"/>
      <c r="N53" s="21"/>
      <c r="O53" s="20"/>
      <c r="P53" s="20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</row>
    <row r="54" spans="1:100" s="2" customFormat="1" ht="15.75" customHeight="1" x14ac:dyDescent="0.3">
      <c r="A54" s="68"/>
      <c r="B54" s="69"/>
      <c r="C54" s="93">
        <v>250</v>
      </c>
      <c r="D54" s="89">
        <v>400</v>
      </c>
      <c r="E54" s="89">
        <v>500</v>
      </c>
      <c r="F54" s="89">
        <v>600</v>
      </c>
      <c r="G54" s="89">
        <v>750</v>
      </c>
      <c r="H54" s="89">
        <v>1000</v>
      </c>
      <c r="I54" s="89">
        <v>1500</v>
      </c>
      <c r="J54" s="89">
        <v>2000</v>
      </c>
      <c r="K54" s="89">
        <v>3000</v>
      </c>
      <c r="L54" s="89">
        <v>4000</v>
      </c>
      <c r="M54" s="176">
        <v>5000</v>
      </c>
      <c r="N54" s="21"/>
      <c r="O54" s="20"/>
      <c r="P54" s="20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</row>
    <row r="55" spans="1:100" ht="18.75" x14ac:dyDescent="0.3">
      <c r="A55" s="155" t="s">
        <v>43</v>
      </c>
      <c r="B55" s="70"/>
      <c r="C55" s="90" t="s">
        <v>3</v>
      </c>
      <c r="D55" s="91" t="s">
        <v>3</v>
      </c>
      <c r="E55" s="91" t="s">
        <v>3</v>
      </c>
      <c r="F55" s="91" t="s">
        <v>3</v>
      </c>
      <c r="G55" s="91" t="s">
        <v>3</v>
      </c>
      <c r="H55" s="91" t="s">
        <v>3</v>
      </c>
      <c r="I55" s="91" t="s">
        <v>3</v>
      </c>
      <c r="J55" s="91" t="s">
        <v>3</v>
      </c>
      <c r="K55" s="91" t="s">
        <v>3</v>
      </c>
      <c r="L55" s="91" t="s">
        <v>3</v>
      </c>
      <c r="M55" s="163" t="s">
        <v>3</v>
      </c>
      <c r="N55" s="7"/>
      <c r="O55" s="6"/>
      <c r="P55" s="6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</row>
    <row r="56" spans="1:100" ht="16.5" x14ac:dyDescent="0.3">
      <c r="A56" s="505" t="s">
        <v>4</v>
      </c>
      <c r="B56" s="571">
        <v>5.6841999999999997E-2</v>
      </c>
      <c r="C56" s="581">
        <f>(C54*0.056842)</f>
        <v>14.2105</v>
      </c>
      <c r="D56" s="361">
        <f>(D54*0.056842)</f>
        <v>22.736799999999999</v>
      </c>
      <c r="E56" s="361">
        <f t="shared" ref="E56:M56" si="10">(E54*0.056842)</f>
        <v>28.420999999999999</v>
      </c>
      <c r="F56" s="361">
        <f t="shared" si="10"/>
        <v>34.105199999999996</v>
      </c>
      <c r="G56" s="361">
        <f t="shared" si="10"/>
        <v>42.631499999999996</v>
      </c>
      <c r="H56" s="361">
        <f t="shared" si="10"/>
        <v>56.841999999999999</v>
      </c>
      <c r="I56" s="361">
        <f t="shared" si="10"/>
        <v>85.262999999999991</v>
      </c>
      <c r="J56" s="361">
        <f t="shared" si="10"/>
        <v>113.684</v>
      </c>
      <c r="K56" s="361">
        <f t="shared" si="10"/>
        <v>170.52599999999998</v>
      </c>
      <c r="L56" s="361">
        <f t="shared" si="10"/>
        <v>227.36799999999999</v>
      </c>
      <c r="M56" s="582">
        <f t="shared" si="10"/>
        <v>284.20999999999998</v>
      </c>
      <c r="N56" s="7"/>
      <c r="O56" s="6"/>
      <c r="P56" s="6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</row>
    <row r="57" spans="1:100" ht="16.5" x14ac:dyDescent="0.3">
      <c r="A57" s="510" t="s">
        <v>5</v>
      </c>
      <c r="B57" s="511">
        <v>12</v>
      </c>
      <c r="C57" s="48">
        <v>12</v>
      </c>
      <c r="D57" s="13">
        <v>12</v>
      </c>
      <c r="E57" s="13">
        <v>12</v>
      </c>
      <c r="F57" s="13">
        <v>12</v>
      </c>
      <c r="G57" s="13">
        <v>12</v>
      </c>
      <c r="H57" s="13">
        <v>12</v>
      </c>
      <c r="I57" s="13">
        <v>12</v>
      </c>
      <c r="J57" s="13">
        <v>12</v>
      </c>
      <c r="K57" s="13">
        <v>12</v>
      </c>
      <c r="L57" s="13">
        <v>12</v>
      </c>
      <c r="M57" s="177">
        <v>12</v>
      </c>
      <c r="N57" s="7"/>
      <c r="O57" s="6"/>
      <c r="P57" s="6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</row>
    <row r="58" spans="1:100" ht="16.5" x14ac:dyDescent="0.3">
      <c r="A58" s="521" t="s">
        <v>6</v>
      </c>
      <c r="B58" s="583"/>
      <c r="C58" s="584">
        <f t="shared" ref="C58:M58" si="11">SUM(C55:C57)</f>
        <v>26.2105</v>
      </c>
      <c r="D58" s="585">
        <f t="shared" si="11"/>
        <v>34.736800000000002</v>
      </c>
      <c r="E58" s="585">
        <f t="shared" si="11"/>
        <v>40.420999999999999</v>
      </c>
      <c r="F58" s="585">
        <f t="shared" si="11"/>
        <v>46.105199999999996</v>
      </c>
      <c r="G58" s="585">
        <f t="shared" si="11"/>
        <v>54.631499999999996</v>
      </c>
      <c r="H58" s="585">
        <f t="shared" si="11"/>
        <v>68.841999999999999</v>
      </c>
      <c r="I58" s="585">
        <f t="shared" si="11"/>
        <v>97.262999999999991</v>
      </c>
      <c r="J58" s="585">
        <f t="shared" si="11"/>
        <v>125.684</v>
      </c>
      <c r="K58" s="585">
        <f t="shared" si="11"/>
        <v>182.52599999999998</v>
      </c>
      <c r="L58" s="585">
        <f t="shared" si="11"/>
        <v>239.36799999999999</v>
      </c>
      <c r="M58" s="586">
        <f t="shared" si="11"/>
        <v>296.20999999999998</v>
      </c>
      <c r="N58" s="7"/>
      <c r="O58" s="6"/>
      <c r="P58" s="6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</row>
    <row r="59" spans="1:100" ht="16.5" x14ac:dyDescent="0.3">
      <c r="A59" s="516" t="s">
        <v>33</v>
      </c>
      <c r="B59" s="587">
        <v>3.4799999999999998E-2</v>
      </c>
      <c r="C59" s="588">
        <f>B59*C58</f>
        <v>0.91212539999999998</v>
      </c>
      <c r="D59" s="589">
        <f>B59*D58</f>
        <v>1.20884064</v>
      </c>
      <c r="E59" s="589">
        <f>B59*E58</f>
        <v>1.4066508</v>
      </c>
      <c r="F59" s="589">
        <f>B59*F58</f>
        <v>1.6044609599999997</v>
      </c>
      <c r="G59" s="589">
        <f>B59*G58</f>
        <v>1.9011761999999996</v>
      </c>
      <c r="H59" s="589">
        <f>B59*H58</f>
        <v>2.3957015999999998</v>
      </c>
      <c r="I59" s="589">
        <f>B59*I58</f>
        <v>3.3847523999999996</v>
      </c>
      <c r="J59" s="589">
        <f>B59*J58</f>
        <v>4.3738031999999993</v>
      </c>
      <c r="K59" s="589">
        <f>B59*K58</f>
        <v>6.3519047999999989</v>
      </c>
      <c r="L59" s="589">
        <f>B59*L58</f>
        <v>8.3300063999999985</v>
      </c>
      <c r="M59" s="590">
        <f>B59*M58</f>
        <v>10.308107999999999</v>
      </c>
      <c r="N59" s="7"/>
      <c r="O59" s="6"/>
      <c r="P59" s="6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</row>
    <row r="60" spans="1:100" ht="16.5" x14ac:dyDescent="0.3">
      <c r="A60" s="521" t="s">
        <v>9</v>
      </c>
      <c r="B60" s="522">
        <v>2.7619999999999999E-2</v>
      </c>
      <c r="C60" s="555">
        <f>B60*C54</f>
        <v>6.9049999999999994</v>
      </c>
      <c r="D60" s="558">
        <f>B60*D54</f>
        <v>11.048</v>
      </c>
      <c r="E60" s="558">
        <f>B60*E54</f>
        <v>13.809999999999999</v>
      </c>
      <c r="F60" s="558">
        <f>B60*F54</f>
        <v>16.571999999999999</v>
      </c>
      <c r="G60" s="558">
        <f>B60*G54</f>
        <v>20.715</v>
      </c>
      <c r="H60" s="558">
        <f>B60*H54</f>
        <v>27.619999999999997</v>
      </c>
      <c r="I60" s="558">
        <f>B60*I54</f>
        <v>41.43</v>
      </c>
      <c r="J60" s="558">
        <f>B60*J54</f>
        <v>55.239999999999995</v>
      </c>
      <c r="K60" s="558">
        <f>B60*K54</f>
        <v>82.86</v>
      </c>
      <c r="L60" s="558">
        <f>B60*L54</f>
        <v>110.47999999999999</v>
      </c>
      <c r="M60" s="556">
        <f>B60*M54</f>
        <v>138.1</v>
      </c>
      <c r="N60" s="7"/>
      <c r="O60" s="6"/>
      <c r="P60" s="6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</row>
    <row r="61" spans="1:100" ht="16.5" x14ac:dyDescent="0.3">
      <c r="A61" s="516" t="s">
        <v>34</v>
      </c>
      <c r="B61" s="591">
        <v>-1.7000000000000001E-4</v>
      </c>
      <c r="C61" s="592">
        <f>C54*B61</f>
        <v>-4.2500000000000003E-2</v>
      </c>
      <c r="D61" s="593">
        <f>D54*B61</f>
        <v>-6.8000000000000005E-2</v>
      </c>
      <c r="E61" s="593">
        <f>E54*B61</f>
        <v>-8.5000000000000006E-2</v>
      </c>
      <c r="F61" s="593">
        <f>F54*B61</f>
        <v>-0.10200000000000001</v>
      </c>
      <c r="G61" s="593">
        <f>G54*B61</f>
        <v>-0.1275</v>
      </c>
      <c r="H61" s="593">
        <f>H54*B61</f>
        <v>-0.17</v>
      </c>
      <c r="I61" s="593">
        <f>I54*B61</f>
        <v>-0.255</v>
      </c>
      <c r="J61" s="593">
        <f>J54*B61</f>
        <v>-0.34</v>
      </c>
      <c r="K61" s="593">
        <f>K54*B61</f>
        <v>-0.51</v>
      </c>
      <c r="L61" s="593">
        <f>L54*B61</f>
        <v>-0.68</v>
      </c>
      <c r="M61" s="594">
        <f>M54*B61</f>
        <v>-0.85000000000000009</v>
      </c>
      <c r="N61" s="7"/>
      <c r="O61" s="6"/>
      <c r="P61" s="6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</row>
    <row r="62" spans="1:100" ht="16.5" x14ac:dyDescent="0.3">
      <c r="A62" s="521" t="s">
        <v>10</v>
      </c>
      <c r="B62" s="527"/>
      <c r="C62" s="584">
        <f t="shared" ref="C62:M62" si="12">SUM(C58:C61)</f>
        <v>33.985125400000001</v>
      </c>
      <c r="D62" s="585">
        <f t="shared" si="12"/>
        <v>46.925640640000005</v>
      </c>
      <c r="E62" s="585">
        <f t="shared" si="12"/>
        <v>55.552650800000002</v>
      </c>
      <c r="F62" s="585">
        <f t="shared" si="12"/>
        <v>64.179660959999993</v>
      </c>
      <c r="G62" s="585">
        <f t="shared" si="12"/>
        <v>77.120176200000003</v>
      </c>
      <c r="H62" s="585">
        <f t="shared" si="12"/>
        <v>98.687701599999983</v>
      </c>
      <c r="I62" s="585">
        <f t="shared" si="12"/>
        <v>141.82275239999998</v>
      </c>
      <c r="J62" s="585">
        <f t="shared" si="12"/>
        <v>184.95780319999997</v>
      </c>
      <c r="K62" s="585">
        <f t="shared" si="12"/>
        <v>271.22790479999998</v>
      </c>
      <c r="L62" s="585">
        <f t="shared" si="12"/>
        <v>357.49800639999995</v>
      </c>
      <c r="M62" s="586">
        <f t="shared" si="12"/>
        <v>443.76810799999998</v>
      </c>
      <c r="N62" s="7"/>
      <c r="O62" s="6"/>
      <c r="P62" s="6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</row>
    <row r="63" spans="1:100" ht="15.75" customHeight="1" x14ac:dyDescent="0.3">
      <c r="A63" s="153" t="s">
        <v>44</v>
      </c>
      <c r="B63" s="595"/>
      <c r="C63" s="530"/>
      <c r="D63" s="530"/>
      <c r="E63" s="530"/>
      <c r="F63" s="530"/>
      <c r="G63" s="530"/>
      <c r="H63" s="530"/>
      <c r="I63" s="530"/>
      <c r="J63" s="530"/>
      <c r="K63" s="530"/>
      <c r="L63" s="530"/>
      <c r="M63" s="531"/>
      <c r="N63" s="7"/>
      <c r="O63" s="6"/>
      <c r="P63" s="6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</row>
    <row r="64" spans="1:100" ht="15.75" customHeight="1" x14ac:dyDescent="0.3">
      <c r="A64" s="153" t="s">
        <v>144</v>
      </c>
      <c r="B64" s="129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62"/>
      <c r="N64" s="7"/>
      <c r="O64" s="6"/>
      <c r="P64" s="6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</row>
    <row r="65" spans="1:100" ht="15.75" customHeight="1" thickBot="1" x14ac:dyDescent="0.35">
      <c r="A65" s="121" t="s">
        <v>45</v>
      </c>
      <c r="B65" s="126"/>
      <c r="C65" s="127"/>
      <c r="D65" s="127"/>
      <c r="E65" s="127"/>
      <c r="F65" s="127"/>
      <c r="G65" s="127"/>
      <c r="H65" s="127"/>
      <c r="I65" s="127"/>
      <c r="J65" s="127"/>
      <c r="K65" s="127"/>
      <c r="L65" s="127"/>
      <c r="M65" s="128"/>
      <c r="N65" s="7"/>
      <c r="O65" s="6"/>
      <c r="P65" s="6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</row>
    <row r="66" spans="1:100" ht="6.75" customHeight="1" x14ac:dyDescent="0.3">
      <c r="A66" s="73"/>
      <c r="B66" s="78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80"/>
      <c r="N66" s="7"/>
      <c r="O66" s="6"/>
      <c r="P66" s="6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</row>
    <row r="67" spans="1:100" ht="16.5" x14ac:dyDescent="0.3">
      <c r="A67" s="67"/>
      <c r="B67" s="54"/>
      <c r="C67" s="532">
        <v>250</v>
      </c>
      <c r="D67" s="89">
        <v>400</v>
      </c>
      <c r="E67" s="89">
        <v>500</v>
      </c>
      <c r="F67" s="89">
        <v>600</v>
      </c>
      <c r="G67" s="89">
        <v>750</v>
      </c>
      <c r="H67" s="89">
        <v>1000</v>
      </c>
      <c r="I67" s="89">
        <v>1500</v>
      </c>
      <c r="J67" s="89">
        <v>2000</v>
      </c>
      <c r="K67" s="89">
        <v>3000</v>
      </c>
      <c r="L67" s="89">
        <v>4000</v>
      </c>
      <c r="M67" s="176">
        <v>5000</v>
      </c>
      <c r="N67" s="7"/>
      <c r="O67" s="6"/>
      <c r="P67" s="6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</row>
    <row r="68" spans="1:100" ht="18.75" x14ac:dyDescent="0.3">
      <c r="A68" s="119" t="s">
        <v>46</v>
      </c>
      <c r="B68" s="55"/>
      <c r="C68" s="90" t="s">
        <v>3</v>
      </c>
      <c r="D68" s="91" t="s">
        <v>3</v>
      </c>
      <c r="E68" s="91" t="s">
        <v>3</v>
      </c>
      <c r="F68" s="91" t="s">
        <v>3</v>
      </c>
      <c r="G68" s="91" t="s">
        <v>3</v>
      </c>
      <c r="H68" s="91" t="s">
        <v>3</v>
      </c>
      <c r="I68" s="91" t="s">
        <v>3</v>
      </c>
      <c r="J68" s="91" t="s">
        <v>3</v>
      </c>
      <c r="K68" s="91" t="s">
        <v>3</v>
      </c>
      <c r="L68" s="91" t="s">
        <v>3</v>
      </c>
      <c r="M68" s="163" t="s">
        <v>3</v>
      </c>
      <c r="N68" s="7"/>
      <c r="O68" s="6"/>
      <c r="P68" s="6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</row>
    <row r="69" spans="1:100" ht="16.5" x14ac:dyDescent="0.3">
      <c r="A69" s="505" t="s">
        <v>4</v>
      </c>
      <c r="B69" s="580">
        <v>4.0919999999999998E-2</v>
      </c>
      <c r="C69" s="572">
        <f t="shared" ref="C69:M69" si="13">C67*0.04092</f>
        <v>10.229999999999999</v>
      </c>
      <c r="D69" s="573">
        <f t="shared" si="13"/>
        <v>16.367999999999999</v>
      </c>
      <c r="E69" s="573">
        <f t="shared" si="13"/>
        <v>20.459999999999997</v>
      </c>
      <c r="F69" s="573">
        <f t="shared" si="13"/>
        <v>24.552</v>
      </c>
      <c r="G69" s="573">
        <f t="shared" si="13"/>
        <v>30.689999999999998</v>
      </c>
      <c r="H69" s="573">
        <f t="shared" si="13"/>
        <v>40.919999999999995</v>
      </c>
      <c r="I69" s="573">
        <f t="shared" si="13"/>
        <v>61.379999999999995</v>
      </c>
      <c r="J69" s="573">
        <f t="shared" si="13"/>
        <v>81.839999999999989</v>
      </c>
      <c r="K69" s="573">
        <f t="shared" si="13"/>
        <v>122.75999999999999</v>
      </c>
      <c r="L69" s="573">
        <f t="shared" si="13"/>
        <v>163.67999999999998</v>
      </c>
      <c r="M69" s="574">
        <f t="shared" si="13"/>
        <v>204.6</v>
      </c>
      <c r="N69" s="7"/>
      <c r="O69" s="6"/>
      <c r="P69" s="6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</row>
    <row r="70" spans="1:100" ht="16.5" x14ac:dyDescent="0.3">
      <c r="A70" s="516" t="s">
        <v>5</v>
      </c>
      <c r="B70" s="552">
        <v>4.46</v>
      </c>
      <c r="C70" s="544">
        <f t="shared" ref="C70:M70" si="14">B70</f>
        <v>4.46</v>
      </c>
      <c r="D70" s="545">
        <f t="shared" si="14"/>
        <v>4.46</v>
      </c>
      <c r="E70" s="545">
        <f t="shared" si="14"/>
        <v>4.46</v>
      </c>
      <c r="F70" s="545">
        <f t="shared" si="14"/>
        <v>4.46</v>
      </c>
      <c r="G70" s="545">
        <f t="shared" si="14"/>
        <v>4.46</v>
      </c>
      <c r="H70" s="545">
        <f t="shared" si="14"/>
        <v>4.46</v>
      </c>
      <c r="I70" s="545">
        <f t="shared" si="14"/>
        <v>4.46</v>
      </c>
      <c r="J70" s="545">
        <f t="shared" si="14"/>
        <v>4.46</v>
      </c>
      <c r="K70" s="545">
        <f t="shared" si="14"/>
        <v>4.46</v>
      </c>
      <c r="L70" s="545">
        <f t="shared" si="14"/>
        <v>4.46</v>
      </c>
      <c r="M70" s="546">
        <f t="shared" si="14"/>
        <v>4.46</v>
      </c>
      <c r="N70" s="7"/>
      <c r="O70" s="6"/>
      <c r="P70" s="6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</row>
    <row r="71" spans="1:100" ht="16.5" x14ac:dyDescent="0.3">
      <c r="A71" s="521" t="s">
        <v>47</v>
      </c>
      <c r="B71" s="596">
        <v>2.91</v>
      </c>
      <c r="C71" s="597">
        <v>2.91</v>
      </c>
      <c r="D71" s="598">
        <v>2.91</v>
      </c>
      <c r="E71" s="598">
        <v>2.91</v>
      </c>
      <c r="F71" s="598">
        <v>2.91</v>
      </c>
      <c r="G71" s="598">
        <v>2.91</v>
      </c>
      <c r="H71" s="598">
        <v>2.91</v>
      </c>
      <c r="I71" s="598">
        <v>2.91</v>
      </c>
      <c r="J71" s="598">
        <v>2.91</v>
      </c>
      <c r="K71" s="598">
        <v>2.91</v>
      </c>
      <c r="L71" s="598">
        <v>2.91</v>
      </c>
      <c r="M71" s="599">
        <v>2.91</v>
      </c>
      <c r="N71" s="7"/>
      <c r="O71" s="6"/>
      <c r="P71" s="6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</row>
    <row r="72" spans="1:100" ht="16.5" x14ac:dyDescent="0.3">
      <c r="A72" s="516" t="s">
        <v>6</v>
      </c>
      <c r="B72" s="552"/>
      <c r="C72" s="544">
        <f t="shared" ref="C72:M72" si="15">SUM(C69:C71)</f>
        <v>17.599999999999998</v>
      </c>
      <c r="D72" s="545">
        <f t="shared" si="15"/>
        <v>23.738</v>
      </c>
      <c r="E72" s="545">
        <f t="shared" si="15"/>
        <v>27.83</v>
      </c>
      <c r="F72" s="545">
        <f t="shared" si="15"/>
        <v>31.922000000000001</v>
      </c>
      <c r="G72" s="545">
        <f t="shared" si="15"/>
        <v>38.06</v>
      </c>
      <c r="H72" s="545">
        <f t="shared" si="15"/>
        <v>48.289999999999992</v>
      </c>
      <c r="I72" s="545">
        <f t="shared" si="15"/>
        <v>68.749999999999986</v>
      </c>
      <c r="J72" s="545">
        <f t="shared" si="15"/>
        <v>89.20999999999998</v>
      </c>
      <c r="K72" s="545">
        <f t="shared" si="15"/>
        <v>130.13</v>
      </c>
      <c r="L72" s="545">
        <f t="shared" si="15"/>
        <v>171.04999999999998</v>
      </c>
      <c r="M72" s="546">
        <f t="shared" si="15"/>
        <v>211.97</v>
      </c>
      <c r="N72" s="7"/>
      <c r="O72" s="6"/>
      <c r="P72" s="6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</row>
    <row r="73" spans="1:100" ht="16.5" x14ac:dyDescent="0.3">
      <c r="A73" s="521" t="s">
        <v>48</v>
      </c>
      <c r="B73" s="600">
        <v>0.55910499999999996</v>
      </c>
      <c r="C73" s="555">
        <f>B73*C72</f>
        <v>9.840247999999999</v>
      </c>
      <c r="D73" s="558">
        <f>B73*D72</f>
        <v>13.272034489999999</v>
      </c>
      <c r="E73" s="558">
        <f>B73*E72</f>
        <v>15.559892149999998</v>
      </c>
      <c r="F73" s="558">
        <f>B73*F72</f>
        <v>17.84774981</v>
      </c>
      <c r="G73" s="558">
        <f>B73*G72</f>
        <v>21.2795363</v>
      </c>
      <c r="H73" s="558">
        <f>B73*H72</f>
        <v>26.999180449999994</v>
      </c>
      <c r="I73" s="558">
        <f>B73*I72</f>
        <v>38.438468749999991</v>
      </c>
      <c r="J73" s="558">
        <f>B73*J72</f>
        <v>49.877757049999985</v>
      </c>
      <c r="K73" s="558">
        <f>B73*K72</f>
        <v>72.756333649999988</v>
      </c>
      <c r="L73" s="558">
        <f>B73*L72</f>
        <v>95.63491024999999</v>
      </c>
      <c r="M73" s="556">
        <f>B73*M72</f>
        <v>118.51348684999999</v>
      </c>
      <c r="N73" s="7"/>
      <c r="O73" s="6"/>
      <c r="P73" s="6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</row>
    <row r="74" spans="1:100" ht="16.5" x14ac:dyDescent="0.3">
      <c r="A74" s="516" t="s">
        <v>49</v>
      </c>
      <c r="B74" s="601">
        <v>4.7114000000000003E-2</v>
      </c>
      <c r="C74" s="602">
        <f>C72*B74</f>
        <v>0.8292063999999999</v>
      </c>
      <c r="D74" s="603">
        <f>D72*B74</f>
        <v>1.1183921320000001</v>
      </c>
      <c r="E74" s="603">
        <f>E72*B74</f>
        <v>1.3111826200000001</v>
      </c>
      <c r="F74" s="603">
        <f>F72*B74</f>
        <v>1.5039731080000001</v>
      </c>
      <c r="G74" s="603">
        <f>G72*B74</f>
        <v>1.7931588400000003</v>
      </c>
      <c r="H74" s="603">
        <f>H72*B74</f>
        <v>2.2751350599999998</v>
      </c>
      <c r="I74" s="603">
        <f>I72*B74</f>
        <v>3.2390874999999997</v>
      </c>
      <c r="J74" s="603">
        <f>J72*B74</f>
        <v>4.2030399399999991</v>
      </c>
      <c r="K74" s="603">
        <f>K72*B74</f>
        <v>6.1309448199999999</v>
      </c>
      <c r="L74" s="603">
        <f>L72*B74</f>
        <v>8.0588496999999997</v>
      </c>
      <c r="M74" s="604">
        <f>M72*B74</f>
        <v>9.9867545800000013</v>
      </c>
      <c r="N74" s="7"/>
      <c r="O74" s="6"/>
      <c r="P74" s="6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</row>
    <row r="75" spans="1:100" ht="16.5" x14ac:dyDescent="0.3">
      <c r="A75" s="521" t="s">
        <v>50</v>
      </c>
      <c r="B75" s="605">
        <v>1.4765E-2</v>
      </c>
      <c r="C75" s="606">
        <f>C72*B75</f>
        <v>0.25986399999999998</v>
      </c>
      <c r="D75" s="607">
        <f>D72*B75</f>
        <v>0.35049156999999997</v>
      </c>
      <c r="E75" s="607">
        <f>E72*B75</f>
        <v>0.41090994999999997</v>
      </c>
      <c r="F75" s="607">
        <f>F72*B75</f>
        <v>0.47132833000000002</v>
      </c>
      <c r="G75" s="607">
        <f>G72*B75</f>
        <v>0.56195590000000006</v>
      </c>
      <c r="H75" s="607">
        <f>H72*B75</f>
        <v>0.71300184999999994</v>
      </c>
      <c r="I75" s="607">
        <f>I72*B75</f>
        <v>1.0150937499999999</v>
      </c>
      <c r="J75" s="607">
        <f>J72*B75</f>
        <v>1.3171856499999997</v>
      </c>
      <c r="K75" s="607">
        <f>K72*B75</f>
        <v>1.92136945</v>
      </c>
      <c r="L75" s="607">
        <f>L72*B75</f>
        <v>2.5255532499999997</v>
      </c>
      <c r="M75" s="608">
        <f>M72*B75</f>
        <v>3.1297370500000001</v>
      </c>
      <c r="N75" s="7"/>
      <c r="O75" s="6"/>
      <c r="P75" s="6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</row>
    <row r="76" spans="1:100" ht="16.5" x14ac:dyDescent="0.3">
      <c r="A76" s="516" t="s">
        <v>51</v>
      </c>
      <c r="B76" s="609">
        <v>-5.5250000000000004E-3</v>
      </c>
      <c r="C76" s="610">
        <f>C72*B76</f>
        <v>-9.7239999999999993E-2</v>
      </c>
      <c r="D76" s="611">
        <f>D72*B76</f>
        <v>-0.13115245</v>
      </c>
      <c r="E76" s="611">
        <f>E72*B76</f>
        <v>-0.15376075</v>
      </c>
      <c r="F76" s="611">
        <f>F72*B76</f>
        <v>-0.17636905000000003</v>
      </c>
      <c r="G76" s="611">
        <f>G72*B76</f>
        <v>-0.21028150000000004</v>
      </c>
      <c r="H76" s="611">
        <f>H72*B76</f>
        <v>-0.26680224999999996</v>
      </c>
      <c r="I76" s="611">
        <f>I72*B76</f>
        <v>-0.37984374999999992</v>
      </c>
      <c r="J76" s="611">
        <f>J72*B76</f>
        <v>-0.49288524999999994</v>
      </c>
      <c r="K76" s="611">
        <f>K72*B76</f>
        <v>-0.71896824999999998</v>
      </c>
      <c r="L76" s="611">
        <f>L72*B76</f>
        <v>-0.94505125000000001</v>
      </c>
      <c r="M76" s="612">
        <f>M72*B76</f>
        <v>-1.1711342500000002</v>
      </c>
      <c r="N76" s="7"/>
      <c r="O76" s="6"/>
      <c r="P76" s="6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</row>
    <row r="77" spans="1:100" ht="16.5" x14ac:dyDescent="0.3">
      <c r="A77" s="521" t="s">
        <v>52</v>
      </c>
      <c r="B77" s="613">
        <v>-8.2279999999999992E-3</v>
      </c>
      <c r="C77" s="614">
        <f>C72*B77</f>
        <v>-0.14481279999999996</v>
      </c>
      <c r="D77" s="615">
        <f>D72*B77</f>
        <v>-0.19531626399999999</v>
      </c>
      <c r="E77" s="615">
        <f>E72*B77</f>
        <v>-0.22898523999999995</v>
      </c>
      <c r="F77" s="615">
        <f>F72*B77</f>
        <v>-0.262654216</v>
      </c>
      <c r="G77" s="615">
        <f>G72*B77</f>
        <v>-0.31315767999999999</v>
      </c>
      <c r="H77" s="615">
        <f>H72*B77</f>
        <v>-0.3973301199999999</v>
      </c>
      <c r="I77" s="615">
        <f>I72*B77</f>
        <v>-0.56567499999999982</v>
      </c>
      <c r="J77" s="615">
        <f>J72*B77</f>
        <v>-0.73401987999999974</v>
      </c>
      <c r="K77" s="615">
        <f>K72*B77</f>
        <v>-1.0707096399999998</v>
      </c>
      <c r="L77" s="615">
        <f>L72*B77</f>
        <v>-1.4073993999999996</v>
      </c>
      <c r="M77" s="616">
        <f>M72*B77</f>
        <v>-1.7440891599999999</v>
      </c>
      <c r="N77" s="7"/>
      <c r="O77" s="6"/>
      <c r="P77" s="6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</row>
    <row r="78" spans="1:100" ht="16.5" x14ac:dyDescent="0.3">
      <c r="A78" s="516" t="s">
        <v>53</v>
      </c>
      <c r="B78" s="609">
        <v>-2.9429999999999999E-3</v>
      </c>
      <c r="C78" s="610">
        <f>C72*B78</f>
        <v>-5.179679999999999E-2</v>
      </c>
      <c r="D78" s="611">
        <f>D72*B78</f>
        <v>-6.9860934E-2</v>
      </c>
      <c r="E78" s="611">
        <f>E72*B78</f>
        <v>-8.1903689999999987E-2</v>
      </c>
      <c r="F78" s="611">
        <f>F72*B78</f>
        <v>-9.3946446000000003E-2</v>
      </c>
      <c r="G78" s="611">
        <f>G72*B78</f>
        <v>-0.11201058</v>
      </c>
      <c r="H78" s="611">
        <f>H72*B78</f>
        <v>-0.14211746999999997</v>
      </c>
      <c r="I78" s="611">
        <f>I72*B78</f>
        <v>-0.20233124999999996</v>
      </c>
      <c r="J78" s="611">
        <f>J72*B78</f>
        <v>-0.2625450299999999</v>
      </c>
      <c r="K78" s="611">
        <f>K72*B78</f>
        <v>-0.38297258999999995</v>
      </c>
      <c r="L78" s="611">
        <f>L73*B78</f>
        <v>-0.28145354086574997</v>
      </c>
      <c r="M78" s="612">
        <f>M72*B78</f>
        <v>-0.62382770999999992</v>
      </c>
      <c r="N78" s="7"/>
      <c r="O78" s="6"/>
      <c r="P78" s="6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</row>
    <row r="79" spans="1:100" ht="16.5" x14ac:dyDescent="0.3">
      <c r="A79" s="521" t="s">
        <v>54</v>
      </c>
      <c r="B79" s="617">
        <v>0</v>
      </c>
      <c r="C79" s="606">
        <f>C67*B79</f>
        <v>0</v>
      </c>
      <c r="D79" s="607">
        <f>D67*B79</f>
        <v>0</v>
      </c>
      <c r="E79" s="607">
        <f>E67*B79</f>
        <v>0</v>
      </c>
      <c r="F79" s="607">
        <f>F67*B79</f>
        <v>0</v>
      </c>
      <c r="G79" s="607">
        <f>G67*B79</f>
        <v>0</v>
      </c>
      <c r="H79" s="607">
        <f>H67*B79</f>
        <v>0</v>
      </c>
      <c r="I79" s="607">
        <f>I67*B79</f>
        <v>0</v>
      </c>
      <c r="J79" s="607">
        <f>J67*B79</f>
        <v>0</v>
      </c>
      <c r="K79" s="607">
        <f>K67*B79</f>
        <v>0</v>
      </c>
      <c r="L79" s="607">
        <f>L67*B79</f>
        <v>0</v>
      </c>
      <c r="M79" s="608">
        <f>M67*B79</f>
        <v>0</v>
      </c>
      <c r="N79" s="7"/>
      <c r="O79" s="6"/>
      <c r="P79" s="6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</row>
    <row r="80" spans="1:100" ht="16.5" x14ac:dyDescent="0.3">
      <c r="A80" s="516" t="s">
        <v>55</v>
      </c>
      <c r="B80" s="601">
        <v>0</v>
      </c>
      <c r="C80" s="602">
        <f>B80*C72</f>
        <v>0</v>
      </c>
      <c r="D80" s="603">
        <f>B80*D72</f>
        <v>0</v>
      </c>
      <c r="E80" s="603">
        <f>B80*E72</f>
        <v>0</v>
      </c>
      <c r="F80" s="603">
        <f>B80*F72</f>
        <v>0</v>
      </c>
      <c r="G80" s="603">
        <f>B80*G72</f>
        <v>0</v>
      </c>
      <c r="H80" s="603">
        <f>B80*H72</f>
        <v>0</v>
      </c>
      <c r="I80" s="603">
        <f>B80*I72</f>
        <v>0</v>
      </c>
      <c r="J80" s="603">
        <f>B80*J72</f>
        <v>0</v>
      </c>
      <c r="K80" s="603">
        <f>B80*K72</f>
        <v>0</v>
      </c>
      <c r="L80" s="603">
        <f>B80*L72</f>
        <v>0</v>
      </c>
      <c r="M80" s="604">
        <f>B80*M72</f>
        <v>0</v>
      </c>
      <c r="N80" s="7"/>
      <c r="O80" s="6"/>
      <c r="P80" s="6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</row>
    <row r="81" spans="1:100" ht="16.5" x14ac:dyDescent="0.3">
      <c r="A81" s="521" t="s">
        <v>56</v>
      </c>
      <c r="B81" s="522">
        <v>4.8000000000000001E-4</v>
      </c>
      <c r="C81" s="606">
        <f>C67*B81</f>
        <v>0.12000000000000001</v>
      </c>
      <c r="D81" s="607">
        <f>D67*B81</f>
        <v>0.192</v>
      </c>
      <c r="E81" s="607">
        <f>E67*B81</f>
        <v>0.24000000000000002</v>
      </c>
      <c r="F81" s="607">
        <f>F67*B81</f>
        <v>0.28800000000000003</v>
      </c>
      <c r="G81" s="607">
        <f>G67*B81</f>
        <v>0.36</v>
      </c>
      <c r="H81" s="607">
        <f>H67*B81</f>
        <v>0.48000000000000004</v>
      </c>
      <c r="I81" s="607">
        <f>I67*B81</f>
        <v>0.72</v>
      </c>
      <c r="J81" s="607">
        <f>J67*B81</f>
        <v>0.96000000000000008</v>
      </c>
      <c r="K81" s="607">
        <f>K67*B81</f>
        <v>1.44</v>
      </c>
      <c r="L81" s="607">
        <f>L67*B81</f>
        <v>1.9200000000000002</v>
      </c>
      <c r="M81" s="608">
        <f>M67*B81</f>
        <v>2.4</v>
      </c>
      <c r="N81" s="21"/>
      <c r="O81" s="6"/>
      <c r="P81" s="6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</row>
    <row r="82" spans="1:100" ht="16.5" x14ac:dyDescent="0.3">
      <c r="A82" s="516" t="s">
        <v>57</v>
      </c>
      <c r="B82" s="526">
        <v>2.2000000000000001E-4</v>
      </c>
      <c r="C82" s="602">
        <f>C67*B82</f>
        <v>5.5E-2</v>
      </c>
      <c r="D82" s="603">
        <f>D67*B82</f>
        <v>8.8000000000000009E-2</v>
      </c>
      <c r="E82" s="603">
        <f>E67*B82</f>
        <v>0.11</v>
      </c>
      <c r="F82" s="603">
        <f>F67*B82</f>
        <v>0.13200000000000001</v>
      </c>
      <c r="G82" s="603">
        <f>G67*B82</f>
        <v>0.16500000000000001</v>
      </c>
      <c r="H82" s="603">
        <f>H67*B82</f>
        <v>0.22</v>
      </c>
      <c r="I82" s="603">
        <f>I67*B82</f>
        <v>0.33</v>
      </c>
      <c r="J82" s="603">
        <f>J67*B82</f>
        <v>0.44</v>
      </c>
      <c r="K82" s="603">
        <f>K67*B82</f>
        <v>0.66</v>
      </c>
      <c r="L82" s="603">
        <f>L67*B82</f>
        <v>0.88</v>
      </c>
      <c r="M82" s="604">
        <f>M67*B82</f>
        <v>1.1000000000000001</v>
      </c>
      <c r="N82" s="157"/>
      <c r="O82" s="6"/>
      <c r="P82" s="6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</row>
    <row r="83" spans="1:100" ht="16.5" x14ac:dyDescent="0.3">
      <c r="A83" s="521" t="s">
        <v>58</v>
      </c>
      <c r="B83" s="618">
        <v>-1.1000000000000001E-3</v>
      </c>
      <c r="C83" s="614">
        <f>B83*C67</f>
        <v>-0.27500000000000002</v>
      </c>
      <c r="D83" s="615">
        <f>B83*D67</f>
        <v>-0.44</v>
      </c>
      <c r="E83" s="615">
        <f>B83*E67</f>
        <v>-0.55000000000000004</v>
      </c>
      <c r="F83" s="615">
        <f>B83*F67</f>
        <v>-0.66</v>
      </c>
      <c r="G83" s="615">
        <f>B83*G67</f>
        <v>-0.82500000000000007</v>
      </c>
      <c r="H83" s="615">
        <f>B83*H67</f>
        <v>-1.1000000000000001</v>
      </c>
      <c r="I83" s="615">
        <f>B83*I67</f>
        <v>-1.6500000000000001</v>
      </c>
      <c r="J83" s="615">
        <f>B83*J67</f>
        <v>-2.2000000000000002</v>
      </c>
      <c r="K83" s="615">
        <f>B83*K67</f>
        <v>-3.3000000000000003</v>
      </c>
      <c r="L83" s="615">
        <f>B83*L67</f>
        <v>-4.4000000000000004</v>
      </c>
      <c r="M83" s="616">
        <f>B83*M67</f>
        <v>-5.5</v>
      </c>
      <c r="N83" s="157"/>
      <c r="O83" s="6"/>
      <c r="P83" s="6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</row>
    <row r="84" spans="1:100" ht="16.5" x14ac:dyDescent="0.3">
      <c r="A84" s="516" t="s">
        <v>24</v>
      </c>
      <c r="B84" s="526">
        <v>2.0990000000000002E-2</v>
      </c>
      <c r="C84" s="619">
        <f>B84*C67</f>
        <v>5.2475000000000005</v>
      </c>
      <c r="D84" s="620">
        <f>B84*D67</f>
        <v>8.3960000000000008</v>
      </c>
      <c r="E84" s="620">
        <f>B84*E67</f>
        <v>10.495000000000001</v>
      </c>
      <c r="F84" s="620">
        <f>B84*F67</f>
        <v>12.594000000000001</v>
      </c>
      <c r="G84" s="620">
        <f>B84*G67</f>
        <v>15.742500000000001</v>
      </c>
      <c r="H84" s="620">
        <f>B84*H67</f>
        <v>20.990000000000002</v>
      </c>
      <c r="I84" s="620">
        <f>B84*I67</f>
        <v>31.485000000000003</v>
      </c>
      <c r="J84" s="620">
        <f>B84*J67</f>
        <v>41.980000000000004</v>
      </c>
      <c r="K84" s="620">
        <f>B84*K67</f>
        <v>62.970000000000006</v>
      </c>
      <c r="L84" s="620">
        <f>B84*L67</f>
        <v>83.960000000000008</v>
      </c>
      <c r="M84" s="621">
        <f>B84*M67</f>
        <v>104.95</v>
      </c>
      <c r="N84" s="21"/>
      <c r="O84" s="6"/>
      <c r="P84" s="6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</row>
    <row r="85" spans="1:100" ht="16.5" x14ac:dyDescent="0.3">
      <c r="A85" s="521" t="s">
        <v>8</v>
      </c>
      <c r="B85" s="622">
        <v>3.6000000000000001E-5</v>
      </c>
      <c r="C85" s="623">
        <f>B85*C67</f>
        <v>9.0000000000000011E-3</v>
      </c>
      <c r="D85" s="624">
        <f>B85*D67</f>
        <v>1.44E-2</v>
      </c>
      <c r="E85" s="624">
        <f>B85*E67</f>
        <v>1.8000000000000002E-2</v>
      </c>
      <c r="F85" s="624">
        <f>B85*F67</f>
        <v>2.1600000000000001E-2</v>
      </c>
      <c r="G85" s="624">
        <f>B85*G67</f>
        <v>2.7E-2</v>
      </c>
      <c r="H85" s="598">
        <f>B85*H67</f>
        <v>3.6000000000000004E-2</v>
      </c>
      <c r="I85" s="624">
        <f>B85*I67</f>
        <v>5.3999999999999999E-2</v>
      </c>
      <c r="J85" s="624">
        <f>B85*J67</f>
        <v>7.2000000000000008E-2</v>
      </c>
      <c r="K85" s="624">
        <f>B85*K67</f>
        <v>0.108</v>
      </c>
      <c r="L85" s="624">
        <f>B85*L67</f>
        <v>0.14400000000000002</v>
      </c>
      <c r="M85" s="625">
        <f>B85*M67</f>
        <v>0.18</v>
      </c>
      <c r="N85" s="21"/>
      <c r="O85" s="6"/>
      <c r="P85" s="6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</row>
    <row r="86" spans="1:100" ht="16.5" x14ac:dyDescent="0.3">
      <c r="A86" s="516" t="s">
        <v>59</v>
      </c>
      <c r="B86" s="626">
        <v>4.8000000000000001E-5</v>
      </c>
      <c r="C86" s="627">
        <f>C67*B86</f>
        <v>1.2E-2</v>
      </c>
      <c r="D86" s="628">
        <f>D67*B86</f>
        <v>1.9200000000000002E-2</v>
      </c>
      <c r="E86" s="628">
        <f>E67*B86</f>
        <v>2.4E-2</v>
      </c>
      <c r="F86" s="628">
        <f>F67*B86</f>
        <v>2.8799999999999999E-2</v>
      </c>
      <c r="G86" s="628">
        <f>G67*B86</f>
        <v>3.6000000000000004E-2</v>
      </c>
      <c r="H86" s="628">
        <f>H67*B86</f>
        <v>4.8000000000000001E-2</v>
      </c>
      <c r="I86" s="628">
        <f>I67*B86</f>
        <v>7.2000000000000008E-2</v>
      </c>
      <c r="J86" s="628">
        <f>J67*B86</f>
        <v>9.6000000000000002E-2</v>
      </c>
      <c r="K86" s="628">
        <f>K67*B86</f>
        <v>0.14400000000000002</v>
      </c>
      <c r="L86" s="628">
        <f>L67*B86</f>
        <v>0.192</v>
      </c>
      <c r="M86" s="629">
        <f>M67*B86</f>
        <v>0.24000000000000002</v>
      </c>
      <c r="N86" s="21"/>
      <c r="O86" s="6"/>
      <c r="P86" s="6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</row>
    <row r="87" spans="1:100" ht="16.5" x14ac:dyDescent="0.3">
      <c r="A87" s="521" t="s">
        <v>10</v>
      </c>
      <c r="B87" s="527"/>
      <c r="C87" s="630">
        <f t="shared" ref="C87:M87" si="16">SUM(C72:C86)</f>
        <v>33.403968800000001</v>
      </c>
      <c r="D87" s="631">
        <f t="shared" si="16"/>
        <v>46.352188544000001</v>
      </c>
      <c r="E87" s="631">
        <f t="shared" si="16"/>
        <v>54.984335040000005</v>
      </c>
      <c r="F87" s="631">
        <f t="shared" si="16"/>
        <v>63.616481535999995</v>
      </c>
      <c r="G87" s="631">
        <f t="shared" si="16"/>
        <v>76.564701280000008</v>
      </c>
      <c r="H87" s="631">
        <f>SUM(H72:H86)</f>
        <v>98.145067519999998</v>
      </c>
      <c r="I87" s="631">
        <f t="shared" si="16"/>
        <v>141.30579999999998</v>
      </c>
      <c r="J87" s="631">
        <f t="shared" si="16"/>
        <v>184.46653247999996</v>
      </c>
      <c r="K87" s="631">
        <f t="shared" si="16"/>
        <v>270.78799743999997</v>
      </c>
      <c r="L87" s="631">
        <f t="shared" si="16"/>
        <v>357.33140900913429</v>
      </c>
      <c r="M87" s="632">
        <f t="shared" si="16"/>
        <v>443.43092736</v>
      </c>
      <c r="N87" s="7"/>
      <c r="O87" s="6"/>
      <c r="P87" s="6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</row>
    <row r="88" spans="1:100" ht="16.5" thickBot="1" x14ac:dyDescent="0.3">
      <c r="A88" s="830" t="s">
        <v>60</v>
      </c>
      <c r="B88" s="831"/>
      <c r="C88" s="831"/>
      <c r="D88" s="831"/>
      <c r="E88" s="831"/>
      <c r="F88" s="831"/>
      <c r="G88" s="831"/>
      <c r="H88" s="831"/>
      <c r="I88" s="831"/>
      <c r="J88" s="831"/>
      <c r="K88" s="831"/>
      <c r="L88" s="831"/>
      <c r="M88" s="832"/>
      <c r="N88" s="7"/>
      <c r="O88" s="6"/>
      <c r="P88" s="6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</row>
    <row r="89" spans="1:100" ht="6.75" customHeight="1" x14ac:dyDescent="0.3">
      <c r="A89" s="73"/>
      <c r="B89" s="78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80"/>
      <c r="N89" s="7"/>
      <c r="O89" s="6"/>
      <c r="P89" s="6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</row>
    <row r="90" spans="1:100" ht="16.5" x14ac:dyDescent="0.3">
      <c r="A90" s="67"/>
      <c r="B90" s="54"/>
      <c r="C90" s="93">
        <v>250</v>
      </c>
      <c r="D90" s="89">
        <v>400</v>
      </c>
      <c r="E90" s="89">
        <v>500</v>
      </c>
      <c r="F90" s="89">
        <v>600</v>
      </c>
      <c r="G90" s="89">
        <v>750</v>
      </c>
      <c r="H90" s="89">
        <v>1000</v>
      </c>
      <c r="I90" s="89">
        <v>1500</v>
      </c>
      <c r="J90" s="89">
        <v>2000</v>
      </c>
      <c r="K90" s="89">
        <v>3000</v>
      </c>
      <c r="L90" s="89">
        <v>4000</v>
      </c>
      <c r="M90" s="633">
        <v>5000</v>
      </c>
      <c r="N90" s="7"/>
      <c r="O90" s="6"/>
      <c r="P90" s="6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</row>
    <row r="91" spans="1:100" ht="18.75" x14ac:dyDescent="0.3">
      <c r="A91" s="119" t="s">
        <v>61</v>
      </c>
      <c r="B91" s="55"/>
      <c r="C91" s="90" t="s">
        <v>3</v>
      </c>
      <c r="D91" s="91" t="s">
        <v>3</v>
      </c>
      <c r="E91" s="91" t="s">
        <v>3</v>
      </c>
      <c r="F91" s="91" t="s">
        <v>3</v>
      </c>
      <c r="G91" s="91" t="s">
        <v>3</v>
      </c>
      <c r="H91" s="91" t="s">
        <v>3</v>
      </c>
      <c r="I91" s="91" t="s">
        <v>3</v>
      </c>
      <c r="J91" s="91" t="s">
        <v>3</v>
      </c>
      <c r="K91" s="91" t="s">
        <v>3</v>
      </c>
      <c r="L91" s="91" t="s">
        <v>3</v>
      </c>
      <c r="M91" s="163" t="s">
        <v>3</v>
      </c>
      <c r="N91" s="7"/>
      <c r="O91" s="6"/>
      <c r="P91" s="6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</row>
    <row r="92" spans="1:100" ht="16.5" x14ac:dyDescent="0.3">
      <c r="A92" s="634" t="s">
        <v>4</v>
      </c>
      <c r="B92" s="635" t="s">
        <v>17</v>
      </c>
      <c r="C92" s="636">
        <f>C90*0.04779</f>
        <v>11.9475</v>
      </c>
      <c r="D92" s="361">
        <f>D90*0.04779</f>
        <v>19.116</v>
      </c>
      <c r="E92" s="361">
        <f>E90*0.04779</f>
        <v>23.895</v>
      </c>
      <c r="F92" s="361">
        <f>F90*0.04779</f>
        <v>28.673999999999999</v>
      </c>
      <c r="G92" s="361">
        <f>G90*0.04779</f>
        <v>35.842500000000001</v>
      </c>
      <c r="H92" s="361">
        <f t="shared" ref="H92:M92" si="17">38.232+((H90-800)*0.03709)</f>
        <v>45.65</v>
      </c>
      <c r="I92" s="361">
        <f t="shared" si="17"/>
        <v>64.194999999999993</v>
      </c>
      <c r="J92" s="361">
        <f t="shared" si="17"/>
        <v>82.74</v>
      </c>
      <c r="K92" s="361">
        <f t="shared" si="17"/>
        <v>119.83</v>
      </c>
      <c r="L92" s="361">
        <f t="shared" si="17"/>
        <v>156.91999999999999</v>
      </c>
      <c r="M92" s="637">
        <f t="shared" si="17"/>
        <v>194.01</v>
      </c>
      <c r="N92" s="7"/>
      <c r="O92" s="6"/>
      <c r="P92" s="6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</row>
    <row r="93" spans="1:100" ht="16.5" x14ac:dyDescent="0.3">
      <c r="A93" s="638" t="s">
        <v>47</v>
      </c>
      <c r="B93" s="639">
        <v>2.91</v>
      </c>
      <c r="C93" s="640">
        <v>2.91</v>
      </c>
      <c r="D93" s="641">
        <v>2.91</v>
      </c>
      <c r="E93" s="641">
        <v>2.91</v>
      </c>
      <c r="F93" s="641">
        <v>2.91</v>
      </c>
      <c r="G93" s="641">
        <v>2.91</v>
      </c>
      <c r="H93" s="641">
        <v>2.91</v>
      </c>
      <c r="I93" s="641">
        <v>2.91</v>
      </c>
      <c r="J93" s="641">
        <v>2.91</v>
      </c>
      <c r="K93" s="641">
        <v>2.91</v>
      </c>
      <c r="L93" s="641">
        <v>2.91</v>
      </c>
      <c r="M93" s="642">
        <v>2.91</v>
      </c>
      <c r="N93" s="7"/>
      <c r="O93" s="6"/>
      <c r="P93" s="6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</row>
    <row r="94" spans="1:100" ht="16.5" x14ac:dyDescent="0.3">
      <c r="A94" s="643" t="s">
        <v>6</v>
      </c>
      <c r="B94" s="644"/>
      <c r="C94" s="645">
        <f>SUM(C92:C93)</f>
        <v>14.8575</v>
      </c>
      <c r="D94" s="646">
        <f>SUM(D92:D93)</f>
        <v>22.026</v>
      </c>
      <c r="E94" s="646">
        <f>SUM(E92:E93)</f>
        <v>26.805</v>
      </c>
      <c r="F94" s="646">
        <f t="shared" ref="F94:M94" si="18">SUM(F92:F93)</f>
        <v>31.584</v>
      </c>
      <c r="G94" s="646">
        <f t="shared" si="18"/>
        <v>38.752499999999998</v>
      </c>
      <c r="H94" s="646">
        <f t="shared" si="18"/>
        <v>48.56</v>
      </c>
      <c r="I94" s="646">
        <f t="shared" si="18"/>
        <v>67.10499999999999</v>
      </c>
      <c r="J94" s="646">
        <f t="shared" si="18"/>
        <v>85.649999999999991</v>
      </c>
      <c r="K94" s="646">
        <f t="shared" si="18"/>
        <v>122.74</v>
      </c>
      <c r="L94" s="646">
        <f t="shared" si="18"/>
        <v>159.82999999999998</v>
      </c>
      <c r="M94" s="647">
        <f t="shared" si="18"/>
        <v>196.92</v>
      </c>
      <c r="N94" s="7"/>
      <c r="O94" s="6"/>
      <c r="P94" s="6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</row>
    <row r="95" spans="1:100" ht="15.75" customHeight="1" x14ac:dyDescent="0.3">
      <c r="A95" s="638" t="s">
        <v>62</v>
      </c>
      <c r="B95" s="648">
        <v>0.573932</v>
      </c>
      <c r="C95" s="649">
        <f>B95*C94</f>
        <v>8.52719469</v>
      </c>
      <c r="D95" s="650">
        <f>B95*D94</f>
        <v>12.641426232000001</v>
      </c>
      <c r="E95" s="650">
        <f>B95*E94</f>
        <v>15.38424726</v>
      </c>
      <c r="F95" s="650">
        <f>B95*F94</f>
        <v>18.127068288</v>
      </c>
      <c r="G95" s="650">
        <f>B95*G94</f>
        <v>22.241299829999999</v>
      </c>
      <c r="H95" s="650">
        <f>B95*H94</f>
        <v>27.870137920000001</v>
      </c>
      <c r="I95" s="650">
        <f>B95*I94</f>
        <v>38.513706859999992</v>
      </c>
      <c r="J95" s="650">
        <f>B95*J94</f>
        <v>49.157275799999994</v>
      </c>
      <c r="K95" s="650">
        <f>B95*K94</f>
        <v>70.444413679999997</v>
      </c>
      <c r="L95" s="650">
        <f>B95*L94</f>
        <v>91.731551559999986</v>
      </c>
      <c r="M95" s="651">
        <f>B95*M94</f>
        <v>113.01868943999999</v>
      </c>
      <c r="N95" s="7"/>
      <c r="O95" s="6"/>
      <c r="P95" s="6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</row>
    <row r="96" spans="1:100" ht="15.75" customHeight="1" x14ac:dyDescent="0.3">
      <c r="A96" s="643" t="s">
        <v>63</v>
      </c>
      <c r="B96" s="652">
        <v>5.5417000000000001E-2</v>
      </c>
      <c r="C96" s="653">
        <f>C94*B96</f>
        <v>0.82335807750000001</v>
      </c>
      <c r="D96" s="654">
        <f>D94*B96</f>
        <v>1.220614842</v>
      </c>
      <c r="E96" s="654">
        <f>E94*B96</f>
        <v>1.4854526850000001</v>
      </c>
      <c r="F96" s="654">
        <f>F94*B96</f>
        <v>1.7502905280000001</v>
      </c>
      <c r="G96" s="654">
        <f>G94*B96</f>
        <v>2.1475472925000001</v>
      </c>
      <c r="H96" s="654">
        <f>H94*B96</f>
        <v>2.69104952</v>
      </c>
      <c r="I96" s="654">
        <f>I94*B96</f>
        <v>3.7187577849999993</v>
      </c>
      <c r="J96" s="654">
        <f>J94*B96</f>
        <v>4.7464660499999995</v>
      </c>
      <c r="K96" s="654">
        <f>K94*B96</f>
        <v>6.80188258</v>
      </c>
      <c r="L96" s="654">
        <f>L94*B96</f>
        <v>8.8572991099999996</v>
      </c>
      <c r="M96" s="655">
        <f>M94*B96</f>
        <v>10.91271564</v>
      </c>
      <c r="N96" s="7"/>
      <c r="O96" s="6"/>
      <c r="P96" s="6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</row>
    <row r="97" spans="1:100" ht="15.75" customHeight="1" x14ac:dyDescent="0.3">
      <c r="A97" s="638" t="s">
        <v>64</v>
      </c>
      <c r="B97" s="656">
        <v>2.9207E-2</v>
      </c>
      <c r="C97" s="657">
        <f>C94*B97</f>
        <v>0.43394300250000001</v>
      </c>
      <c r="D97" s="658">
        <f>D94*B97</f>
        <v>0.64331338199999999</v>
      </c>
      <c r="E97" s="658">
        <f>E94*B97</f>
        <v>0.78289363499999998</v>
      </c>
      <c r="F97" s="658">
        <f>F94*B97</f>
        <v>0.92247388799999996</v>
      </c>
      <c r="G97" s="658">
        <f>G94*B97</f>
        <v>1.1318442675</v>
      </c>
      <c r="H97" s="658">
        <f>H94*B97</f>
        <v>1.4182919200000002</v>
      </c>
      <c r="I97" s="658">
        <f>I94*B97</f>
        <v>1.9599357349999997</v>
      </c>
      <c r="J97" s="658">
        <f>J94*B97</f>
        <v>2.5015795499999998</v>
      </c>
      <c r="K97" s="658">
        <f>K94*B97</f>
        <v>3.5848671799999998</v>
      </c>
      <c r="L97" s="658">
        <f>L94*B97</f>
        <v>4.6681548099999999</v>
      </c>
      <c r="M97" s="659">
        <f>M94*B97</f>
        <v>5.7514424399999999</v>
      </c>
      <c r="N97" s="7"/>
      <c r="O97" s="6"/>
      <c r="P97" s="6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</row>
    <row r="98" spans="1:100" ht="15.75" customHeight="1" x14ac:dyDescent="0.3">
      <c r="A98" s="643" t="s">
        <v>65</v>
      </c>
      <c r="B98" s="660">
        <v>-1.4349000000000001E-2</v>
      </c>
      <c r="C98" s="661">
        <f>C94*B98</f>
        <v>-0.2131902675</v>
      </c>
      <c r="D98" s="662">
        <f>D94*B98</f>
        <v>-0.31605107399999999</v>
      </c>
      <c r="E98" s="662">
        <f>E94*B98</f>
        <v>-0.384624945</v>
      </c>
      <c r="F98" s="662">
        <f>F94*B98</f>
        <v>-0.453198816</v>
      </c>
      <c r="G98" s="662">
        <f>G94*B98</f>
        <v>-0.55605962249999996</v>
      </c>
      <c r="H98" s="662">
        <f>H94*B98</f>
        <v>-0.69678744000000004</v>
      </c>
      <c r="I98" s="662">
        <f>I94*B98</f>
        <v>-0.96288964499999985</v>
      </c>
      <c r="J98" s="662">
        <f>J94*B98</f>
        <v>-1.2289918499999999</v>
      </c>
      <c r="K98" s="662">
        <f>K94*B98</f>
        <v>-1.76119626</v>
      </c>
      <c r="L98" s="662">
        <f>L94*B98</f>
        <v>-2.29340067</v>
      </c>
      <c r="M98" s="663">
        <f>M94*B98</f>
        <v>-2.8256050799999999</v>
      </c>
      <c r="N98" s="7"/>
      <c r="O98" s="6"/>
      <c r="P98" s="6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</row>
    <row r="99" spans="1:100" ht="15.75" customHeight="1" x14ac:dyDescent="0.3">
      <c r="A99" s="638" t="s">
        <v>66</v>
      </c>
      <c r="B99" s="664">
        <v>-3.0200000000000001E-3</v>
      </c>
      <c r="C99" s="665">
        <f>C94*B99</f>
        <v>-4.4869650000000004E-2</v>
      </c>
      <c r="D99" s="666">
        <f>D94*B99</f>
        <v>-6.6518519999999998E-2</v>
      </c>
      <c r="E99" s="666">
        <f>E94*B99</f>
        <v>-8.0951099999999998E-2</v>
      </c>
      <c r="F99" s="666">
        <f>F94*B99</f>
        <v>-9.5383679999999998E-2</v>
      </c>
      <c r="G99" s="666">
        <f>G94*B99</f>
        <v>-0.11703255</v>
      </c>
      <c r="H99" s="666">
        <f>H94*B99</f>
        <v>-0.14665120000000001</v>
      </c>
      <c r="I99" s="666">
        <f>I94*B99</f>
        <v>-0.20265709999999998</v>
      </c>
      <c r="J99" s="666">
        <f>J94*B99</f>
        <v>-0.25866299999999998</v>
      </c>
      <c r="K99" s="666">
        <f>K94*B99</f>
        <v>-0.37067479999999997</v>
      </c>
      <c r="L99" s="666">
        <f>L94*B99</f>
        <v>-0.48268659999999997</v>
      </c>
      <c r="M99" s="667">
        <f>M94*B99</f>
        <v>-0.59469839999999996</v>
      </c>
      <c r="N99" s="7"/>
      <c r="O99" s="6"/>
      <c r="P99" s="6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</row>
    <row r="100" spans="1:100" ht="15.75" customHeight="1" x14ac:dyDescent="0.3">
      <c r="A100" s="643" t="s">
        <v>67</v>
      </c>
      <c r="B100" s="660">
        <v>-5.9150000000000001E-3</v>
      </c>
      <c r="C100" s="661">
        <f>C94*B100</f>
        <v>-8.7882112499999998E-2</v>
      </c>
      <c r="D100" s="662">
        <f>D94*B100</f>
        <v>-0.13028379000000001</v>
      </c>
      <c r="E100" s="662">
        <f>E94*B100</f>
        <v>-0.158551575</v>
      </c>
      <c r="F100" s="662">
        <f>F94*B100</f>
        <v>-0.18681935999999999</v>
      </c>
      <c r="G100" s="662">
        <f>G94*B100</f>
        <v>-0.2292210375</v>
      </c>
      <c r="H100" s="662">
        <f>H94*B100</f>
        <v>-0.2872324</v>
      </c>
      <c r="I100" s="662">
        <f>I94*B100</f>
        <v>-0.39692607499999993</v>
      </c>
      <c r="J100" s="662">
        <f>J94*B100</f>
        <v>-0.50661974999999992</v>
      </c>
      <c r="K100" s="662">
        <f>K94*B100</f>
        <v>-0.72600710000000002</v>
      </c>
      <c r="L100" s="662">
        <f>L94*B100</f>
        <v>-0.94539444999999989</v>
      </c>
      <c r="M100" s="663">
        <f>M94*B100</f>
        <v>-1.1647817999999999</v>
      </c>
      <c r="N100" s="7"/>
      <c r="O100" s="6"/>
      <c r="P100" s="6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</row>
    <row r="101" spans="1:100" ht="15.75" customHeight="1" x14ac:dyDescent="0.3">
      <c r="A101" s="638" t="s">
        <v>68</v>
      </c>
      <c r="B101" s="668">
        <v>2.5187000000000001E-2</v>
      </c>
      <c r="C101" s="640">
        <f>C94*B101</f>
        <v>0.3742158525</v>
      </c>
      <c r="D101" s="641">
        <f>D94*B101</f>
        <v>0.55476886199999997</v>
      </c>
      <c r="E101" s="641">
        <f>E94*B101</f>
        <v>0.67513753500000007</v>
      </c>
      <c r="F101" s="641">
        <f>F94*B101</f>
        <v>0.79550620800000005</v>
      </c>
      <c r="G101" s="641">
        <f>G94*B101</f>
        <v>0.97605921750000002</v>
      </c>
      <c r="H101" s="641">
        <f>H94*B101</f>
        <v>1.22308072</v>
      </c>
      <c r="I101" s="641">
        <f>I94*B101</f>
        <v>1.6901736349999998</v>
      </c>
      <c r="J101" s="641">
        <f>J94*B101</f>
        <v>2.1572665499999997</v>
      </c>
      <c r="K101" s="641">
        <f>K94*B101</f>
        <v>3.0914523800000002</v>
      </c>
      <c r="L101" s="641">
        <f>L94*B101</f>
        <v>4.0256382099999994</v>
      </c>
      <c r="M101" s="642">
        <f>M94*B101</f>
        <v>4.95982404</v>
      </c>
      <c r="N101" s="7"/>
      <c r="O101" s="6"/>
      <c r="P101" s="6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</row>
    <row r="102" spans="1:100" ht="15.75" customHeight="1" x14ac:dyDescent="0.3">
      <c r="A102" s="643" t="s">
        <v>69</v>
      </c>
      <c r="B102" s="660">
        <v>-2.9810000000000001E-3</v>
      </c>
      <c r="C102" s="661">
        <f>C94*B102</f>
        <v>-4.4290207500000005E-2</v>
      </c>
      <c r="D102" s="662">
        <f>D94*B102</f>
        <v>-6.5659506000000006E-2</v>
      </c>
      <c r="E102" s="662">
        <f>E94*B102</f>
        <v>-7.9905705000000007E-2</v>
      </c>
      <c r="F102" s="662">
        <f>F94*B102</f>
        <v>-9.4151904000000008E-2</v>
      </c>
      <c r="G102" s="662">
        <f>G94*B102</f>
        <v>-0.1155212025</v>
      </c>
      <c r="H102" s="662">
        <f>H94*B102</f>
        <v>-0.14475736</v>
      </c>
      <c r="I102" s="662">
        <f>I94*B102</f>
        <v>-0.20004000499999997</v>
      </c>
      <c r="J102" s="662">
        <f>J94*B102</f>
        <v>-0.25532264999999998</v>
      </c>
      <c r="K102" s="662">
        <f>K94*B102</f>
        <v>-0.36588794000000002</v>
      </c>
      <c r="L102" s="662">
        <f>L94*B102</f>
        <v>-0.47645322999999995</v>
      </c>
      <c r="M102" s="663">
        <f>M94*B102</f>
        <v>-0.58701851999999999</v>
      </c>
      <c r="N102" s="7"/>
      <c r="O102" s="6"/>
      <c r="P102" s="6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</row>
    <row r="103" spans="1:100" ht="15.75" customHeight="1" x14ac:dyDescent="0.3">
      <c r="A103" s="638" t="s">
        <v>54</v>
      </c>
      <c r="B103" s="669">
        <v>0</v>
      </c>
      <c r="C103" s="657">
        <f>C90*B103</f>
        <v>0</v>
      </c>
      <c r="D103" s="658">
        <f>D90*B103</f>
        <v>0</v>
      </c>
      <c r="E103" s="658">
        <f>E90*B103</f>
        <v>0</v>
      </c>
      <c r="F103" s="658">
        <f>F90*B103</f>
        <v>0</v>
      </c>
      <c r="G103" s="658">
        <f>G90*B103</f>
        <v>0</v>
      </c>
      <c r="H103" s="658">
        <f>H90*B103</f>
        <v>0</v>
      </c>
      <c r="I103" s="658">
        <f>I90*B103</f>
        <v>0</v>
      </c>
      <c r="J103" s="658">
        <f>J90*B103</f>
        <v>0</v>
      </c>
      <c r="K103" s="658">
        <f>K90*B103</f>
        <v>0</v>
      </c>
      <c r="L103" s="658">
        <f>L90*B103</f>
        <v>0</v>
      </c>
      <c r="M103" s="659">
        <f>M90*B103</f>
        <v>0</v>
      </c>
      <c r="N103" s="7"/>
      <c r="O103" s="6"/>
      <c r="P103" s="6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</row>
    <row r="104" spans="1:100" ht="15.75" customHeight="1" x14ac:dyDescent="0.3">
      <c r="A104" s="643" t="s">
        <v>55</v>
      </c>
      <c r="B104" s="652">
        <v>0</v>
      </c>
      <c r="C104" s="653">
        <f>B104*C92</f>
        <v>0</v>
      </c>
      <c r="D104" s="654">
        <f>B104*D92</f>
        <v>0</v>
      </c>
      <c r="E104" s="654">
        <f>B104*E92</f>
        <v>0</v>
      </c>
      <c r="F104" s="654">
        <f>B104*F92</f>
        <v>0</v>
      </c>
      <c r="G104" s="654">
        <f>B104*G92</f>
        <v>0</v>
      </c>
      <c r="H104" s="654">
        <f>B104*H92</f>
        <v>0</v>
      </c>
      <c r="I104" s="654">
        <f>B104*I92</f>
        <v>0</v>
      </c>
      <c r="J104" s="654">
        <f>B104*J92</f>
        <v>0</v>
      </c>
      <c r="K104" s="654">
        <f>B104*K92</f>
        <v>0</v>
      </c>
      <c r="L104" s="654">
        <f>B104*L92</f>
        <v>0</v>
      </c>
      <c r="M104" s="655">
        <f>B104*M92</f>
        <v>0</v>
      </c>
      <c r="N104" s="7"/>
      <c r="O104" s="6"/>
      <c r="P104" s="6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</row>
    <row r="105" spans="1:100" ht="15.75" customHeight="1" x14ac:dyDescent="0.3">
      <c r="A105" s="638" t="s">
        <v>56</v>
      </c>
      <c r="B105" s="670">
        <v>5.0000000000000001E-4</v>
      </c>
      <c r="C105" s="640">
        <f>C90*B105</f>
        <v>0.125</v>
      </c>
      <c r="D105" s="641">
        <f>D90*B105</f>
        <v>0.2</v>
      </c>
      <c r="E105" s="641">
        <f>E90*B105</f>
        <v>0.25</v>
      </c>
      <c r="F105" s="641">
        <f>F90*B105</f>
        <v>0.3</v>
      </c>
      <c r="G105" s="641">
        <f>G90*B105</f>
        <v>0.375</v>
      </c>
      <c r="H105" s="641">
        <f>H90*B105</f>
        <v>0.5</v>
      </c>
      <c r="I105" s="641">
        <f>I90*B105</f>
        <v>0.75</v>
      </c>
      <c r="J105" s="641">
        <f>J90*B105</f>
        <v>1</v>
      </c>
      <c r="K105" s="641">
        <f>K90*B105</f>
        <v>1.5</v>
      </c>
      <c r="L105" s="641">
        <f>L90*B105</f>
        <v>2</v>
      </c>
      <c r="M105" s="642">
        <f>M90*B105</f>
        <v>2.5</v>
      </c>
      <c r="N105" s="7"/>
      <c r="O105" s="6"/>
      <c r="P105" s="6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</row>
    <row r="106" spans="1:100" ht="15.75" customHeight="1" x14ac:dyDescent="0.3">
      <c r="A106" s="643" t="s">
        <v>57</v>
      </c>
      <c r="B106" s="671">
        <v>2.2000000000000001E-4</v>
      </c>
      <c r="C106" s="653">
        <f>C90*B106</f>
        <v>5.5E-2</v>
      </c>
      <c r="D106" s="654">
        <f>D90*B106</f>
        <v>8.8000000000000009E-2</v>
      </c>
      <c r="E106" s="654">
        <f>E90*B106</f>
        <v>0.11</v>
      </c>
      <c r="F106" s="654">
        <f>F90*B106</f>
        <v>0.13200000000000001</v>
      </c>
      <c r="G106" s="654">
        <f>G90*B106</f>
        <v>0.16500000000000001</v>
      </c>
      <c r="H106" s="654">
        <f>H90*B106</f>
        <v>0.22</v>
      </c>
      <c r="I106" s="654">
        <f>I90*B106</f>
        <v>0.33</v>
      </c>
      <c r="J106" s="654">
        <f>J90*B106</f>
        <v>0.44</v>
      </c>
      <c r="K106" s="654">
        <f>K90*B106</f>
        <v>0.66</v>
      </c>
      <c r="L106" s="654">
        <f>L90*B106</f>
        <v>0.88</v>
      </c>
      <c r="M106" s="655">
        <f>M90*B106</f>
        <v>1.1000000000000001</v>
      </c>
      <c r="N106" s="7"/>
      <c r="O106" s="6"/>
      <c r="P106" s="6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</row>
    <row r="107" spans="1:100" ht="15.75" customHeight="1" x14ac:dyDescent="0.3">
      <c r="A107" s="638" t="s">
        <v>58</v>
      </c>
      <c r="B107" s="672">
        <v>7.7999999999999999E-4</v>
      </c>
      <c r="C107" s="640">
        <f>B107*C90</f>
        <v>0.19500000000000001</v>
      </c>
      <c r="D107" s="641">
        <f>B107*D90</f>
        <v>0.312</v>
      </c>
      <c r="E107" s="641">
        <f>B107*E90</f>
        <v>0.39</v>
      </c>
      <c r="F107" s="641">
        <f>B107*F90</f>
        <v>0.46799999999999997</v>
      </c>
      <c r="G107" s="641">
        <f>B107*G90</f>
        <v>0.58499999999999996</v>
      </c>
      <c r="H107" s="641">
        <f>B107*H90</f>
        <v>0.78</v>
      </c>
      <c r="I107" s="641">
        <f>B107*I90</f>
        <v>1.17</v>
      </c>
      <c r="J107" s="641">
        <f>B107*J90</f>
        <v>1.56</v>
      </c>
      <c r="K107" s="641">
        <f>B107*K90</f>
        <v>2.34</v>
      </c>
      <c r="L107" s="641">
        <f>B107*L90</f>
        <v>3.12</v>
      </c>
      <c r="M107" s="642">
        <f>B107*M90</f>
        <v>3.9</v>
      </c>
      <c r="N107" s="7"/>
      <c r="O107" s="6"/>
      <c r="P107" s="6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</row>
    <row r="108" spans="1:100" ht="15.75" customHeight="1" x14ac:dyDescent="0.3">
      <c r="A108" s="643" t="s">
        <v>24</v>
      </c>
      <c r="B108" s="671">
        <f>B84</f>
        <v>2.0990000000000002E-2</v>
      </c>
      <c r="C108" s="673">
        <f>C90*B108</f>
        <v>5.2475000000000005</v>
      </c>
      <c r="D108" s="674">
        <f>D90*B108</f>
        <v>8.3960000000000008</v>
      </c>
      <c r="E108" s="674">
        <f>E90*B108</f>
        <v>10.495000000000001</v>
      </c>
      <c r="F108" s="674">
        <f>F90*B108</f>
        <v>12.594000000000001</v>
      </c>
      <c r="G108" s="674">
        <f>G90*B108</f>
        <v>15.742500000000001</v>
      </c>
      <c r="H108" s="674">
        <f>H90*B108</f>
        <v>20.990000000000002</v>
      </c>
      <c r="I108" s="674">
        <f>I90*B108</f>
        <v>31.485000000000003</v>
      </c>
      <c r="J108" s="674">
        <f>J90*B108</f>
        <v>41.980000000000004</v>
      </c>
      <c r="K108" s="674">
        <f>K90*B108</f>
        <v>62.970000000000006</v>
      </c>
      <c r="L108" s="674">
        <f>L90*B108</f>
        <v>83.960000000000008</v>
      </c>
      <c r="M108" s="675">
        <f>M90*B108</f>
        <v>104.95</v>
      </c>
      <c r="N108" s="7"/>
      <c r="O108" s="6"/>
      <c r="P108" s="6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</row>
    <row r="109" spans="1:100" ht="15.75" customHeight="1" x14ac:dyDescent="0.3">
      <c r="A109" s="638" t="s">
        <v>8</v>
      </c>
      <c r="B109" s="676">
        <f>B85</f>
        <v>3.6000000000000001E-5</v>
      </c>
      <c r="C109" s="640">
        <f>B109*C90</f>
        <v>9.0000000000000011E-3</v>
      </c>
      <c r="D109" s="641">
        <f>B109*D90</f>
        <v>1.44E-2</v>
      </c>
      <c r="E109" s="641">
        <f>B109*E90</f>
        <v>1.8000000000000002E-2</v>
      </c>
      <c r="F109" s="641">
        <f>B109*F90</f>
        <v>2.1600000000000001E-2</v>
      </c>
      <c r="G109" s="641">
        <f>B109*G90</f>
        <v>2.7E-2</v>
      </c>
      <c r="H109" s="641">
        <f>B109*H90</f>
        <v>3.6000000000000004E-2</v>
      </c>
      <c r="I109" s="641">
        <f>B109*I90</f>
        <v>5.3999999999999999E-2</v>
      </c>
      <c r="J109" s="641">
        <f>B109*J90</f>
        <v>7.2000000000000008E-2</v>
      </c>
      <c r="K109" s="641">
        <f>B109*K90</f>
        <v>0.108</v>
      </c>
      <c r="L109" s="641">
        <f>B109*L90</f>
        <v>0.14400000000000002</v>
      </c>
      <c r="M109" s="642">
        <f>B109*M90</f>
        <v>0.18</v>
      </c>
      <c r="N109" s="7"/>
      <c r="O109" s="6"/>
      <c r="P109" s="6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</row>
    <row r="110" spans="1:100" ht="15.75" customHeight="1" x14ac:dyDescent="0.3">
      <c r="A110" s="643" t="s">
        <v>59</v>
      </c>
      <c r="B110" s="677">
        <f>B86</f>
        <v>4.8000000000000001E-5</v>
      </c>
      <c r="C110" s="678">
        <f>C90*B110</f>
        <v>1.2E-2</v>
      </c>
      <c r="D110" s="679">
        <f>D90*B110</f>
        <v>1.9200000000000002E-2</v>
      </c>
      <c r="E110" s="679">
        <f>E90*B110</f>
        <v>2.4E-2</v>
      </c>
      <c r="F110" s="679">
        <f>F90*B110</f>
        <v>2.8799999999999999E-2</v>
      </c>
      <c r="G110" s="679">
        <f>G90*B110</f>
        <v>3.6000000000000004E-2</v>
      </c>
      <c r="H110" s="679">
        <f>H90*B110</f>
        <v>4.8000000000000001E-2</v>
      </c>
      <c r="I110" s="679">
        <f>I90*B110</f>
        <v>7.2000000000000008E-2</v>
      </c>
      <c r="J110" s="679">
        <f>J90*B110</f>
        <v>9.6000000000000002E-2</v>
      </c>
      <c r="K110" s="679">
        <f>K90*B110</f>
        <v>0.14400000000000002</v>
      </c>
      <c r="L110" s="679">
        <f>L90*B110</f>
        <v>0.192</v>
      </c>
      <c r="M110" s="680">
        <f>M90*B110</f>
        <v>0.24000000000000002</v>
      </c>
      <c r="N110" s="7"/>
      <c r="O110" s="6"/>
      <c r="P110" s="6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</row>
    <row r="111" spans="1:100" ht="15.75" customHeight="1" x14ac:dyDescent="0.3">
      <c r="A111" s="638" t="s">
        <v>10</v>
      </c>
      <c r="B111" s="681" t="s">
        <v>20</v>
      </c>
      <c r="C111" s="649">
        <f t="shared" ref="C111:M111" si="19">SUM(C94:C110)</f>
        <v>30.269479385000004</v>
      </c>
      <c r="D111" s="650">
        <f t="shared" si="19"/>
        <v>45.537210428000002</v>
      </c>
      <c r="E111" s="650">
        <f t="shared" si="19"/>
        <v>55.715697790000007</v>
      </c>
      <c r="F111" s="650">
        <f t="shared" si="19"/>
        <v>65.89418515200002</v>
      </c>
      <c r="G111" s="650">
        <f t="shared" si="19"/>
        <v>81.161916195000003</v>
      </c>
      <c r="H111" s="650">
        <f t="shared" si="19"/>
        <v>103.06113168000002</v>
      </c>
      <c r="I111" s="650">
        <f t="shared" si="19"/>
        <v>145.08606118999998</v>
      </c>
      <c r="J111" s="650">
        <f t="shared" si="19"/>
        <v>187.1109907</v>
      </c>
      <c r="K111" s="650">
        <f t="shared" si="19"/>
        <v>271.16084972000004</v>
      </c>
      <c r="L111" s="650">
        <f t="shared" si="19"/>
        <v>355.21070873999997</v>
      </c>
      <c r="M111" s="651">
        <f t="shared" si="19"/>
        <v>439.2605677599999</v>
      </c>
      <c r="N111" s="7"/>
      <c r="O111" s="6"/>
      <c r="P111" s="6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</row>
    <row r="112" spans="1:100" ht="15.75" customHeight="1" x14ac:dyDescent="0.3">
      <c r="A112" s="124" t="s">
        <v>70</v>
      </c>
      <c r="B112" s="129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62"/>
      <c r="N112" s="9"/>
      <c r="O112" s="6"/>
      <c r="P112" s="6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</row>
    <row r="113" spans="1:100" ht="15.75" customHeight="1" thickBot="1" x14ac:dyDescent="0.35">
      <c r="A113" s="125" t="s">
        <v>142</v>
      </c>
      <c r="B113" s="129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62"/>
      <c r="N113" s="9"/>
      <c r="O113" s="6"/>
      <c r="P113" s="6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</row>
    <row r="114" spans="1:100" ht="6.75" customHeight="1" x14ac:dyDescent="0.3">
      <c r="A114" s="73"/>
      <c r="B114" s="78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80"/>
      <c r="N114" s="9"/>
      <c r="O114" s="6"/>
      <c r="P114" s="6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</row>
    <row r="115" spans="1:100" ht="15.75" customHeight="1" x14ac:dyDescent="0.3">
      <c r="A115" s="53"/>
      <c r="B115" s="54"/>
      <c r="C115" s="682">
        <v>250</v>
      </c>
      <c r="D115" s="89">
        <v>400</v>
      </c>
      <c r="E115" s="89">
        <v>500</v>
      </c>
      <c r="F115" s="89">
        <v>600</v>
      </c>
      <c r="G115" s="89">
        <v>750</v>
      </c>
      <c r="H115" s="89">
        <v>1000</v>
      </c>
      <c r="I115" s="89">
        <v>1500</v>
      </c>
      <c r="J115" s="89">
        <v>2000</v>
      </c>
      <c r="K115" s="89">
        <v>3000</v>
      </c>
      <c r="L115" s="33">
        <v>4000</v>
      </c>
      <c r="M115" s="683">
        <v>5000</v>
      </c>
      <c r="N115" s="9"/>
      <c r="O115" s="6"/>
      <c r="P115" s="6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</row>
    <row r="116" spans="1:100" ht="18.75" x14ac:dyDescent="0.3">
      <c r="A116" s="119" t="s">
        <v>71</v>
      </c>
      <c r="B116" s="55"/>
      <c r="C116" s="90" t="s">
        <v>3</v>
      </c>
      <c r="D116" s="91" t="s">
        <v>3</v>
      </c>
      <c r="E116" s="91" t="s">
        <v>3</v>
      </c>
      <c r="F116" s="91" t="s">
        <v>3</v>
      </c>
      <c r="G116" s="91" t="s">
        <v>3</v>
      </c>
      <c r="H116" s="91" t="s">
        <v>3</v>
      </c>
      <c r="I116" s="91" t="s">
        <v>3</v>
      </c>
      <c r="J116" s="91" t="s">
        <v>3</v>
      </c>
      <c r="K116" s="91" t="s">
        <v>3</v>
      </c>
      <c r="L116" s="91" t="s">
        <v>3</v>
      </c>
      <c r="M116" s="92" t="s">
        <v>3</v>
      </c>
      <c r="N116" s="9"/>
      <c r="O116" s="6"/>
      <c r="P116" s="6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</row>
    <row r="117" spans="1:100" ht="16.5" x14ac:dyDescent="0.3">
      <c r="A117" s="634" t="s">
        <v>4</v>
      </c>
      <c r="B117" s="635">
        <v>5.765E-2</v>
      </c>
      <c r="C117" s="636">
        <f>C115*0.05765</f>
        <v>14.4125</v>
      </c>
      <c r="D117" s="361">
        <f>D115*0.05765</f>
        <v>23.06</v>
      </c>
      <c r="E117" s="361">
        <f t="shared" ref="E117:M117" si="20">E115*0.05765</f>
        <v>28.824999999999999</v>
      </c>
      <c r="F117" s="361">
        <f t="shared" si="20"/>
        <v>34.590000000000003</v>
      </c>
      <c r="G117" s="361">
        <f t="shared" si="20"/>
        <v>43.237499999999997</v>
      </c>
      <c r="H117" s="361">
        <f t="shared" si="20"/>
        <v>57.65</v>
      </c>
      <c r="I117" s="361">
        <f>I115*0.05765</f>
        <v>86.474999999999994</v>
      </c>
      <c r="J117" s="361">
        <f t="shared" si="20"/>
        <v>115.3</v>
      </c>
      <c r="K117" s="361">
        <f t="shared" si="20"/>
        <v>172.95</v>
      </c>
      <c r="L117" s="361">
        <f t="shared" si="20"/>
        <v>230.6</v>
      </c>
      <c r="M117" s="637">
        <f t="shared" si="20"/>
        <v>288.25</v>
      </c>
      <c r="N117" s="9"/>
      <c r="O117" s="6"/>
      <c r="P117" s="6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</row>
    <row r="118" spans="1:100" ht="16.5" x14ac:dyDescent="0.3">
      <c r="A118" s="684" t="s">
        <v>5</v>
      </c>
      <c r="B118" s="685">
        <v>12</v>
      </c>
      <c r="C118" s="46">
        <v>12</v>
      </c>
      <c r="D118" s="686">
        <v>12</v>
      </c>
      <c r="E118" s="686">
        <v>12</v>
      </c>
      <c r="F118" s="686">
        <v>12</v>
      </c>
      <c r="G118" s="686">
        <v>12</v>
      </c>
      <c r="H118" s="686">
        <v>12</v>
      </c>
      <c r="I118" s="686">
        <v>12</v>
      </c>
      <c r="J118" s="686">
        <v>12</v>
      </c>
      <c r="K118" s="686">
        <v>12</v>
      </c>
      <c r="L118" s="686">
        <v>12</v>
      </c>
      <c r="M118" s="687">
        <v>12</v>
      </c>
      <c r="N118" s="9"/>
      <c r="O118" s="6"/>
      <c r="P118" s="6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</row>
    <row r="119" spans="1:100" ht="16.5" x14ac:dyDescent="0.3">
      <c r="A119" s="643" t="s">
        <v>6</v>
      </c>
      <c r="B119" s="644"/>
      <c r="C119" s="186">
        <f>SUM(C117:C118)</f>
        <v>26.412500000000001</v>
      </c>
      <c r="D119" s="688">
        <f>SUM(D117:D118)</f>
        <v>35.06</v>
      </c>
      <c r="E119" s="688">
        <f t="shared" ref="E119:L119" si="21">SUM(E117:E118)</f>
        <v>40.825000000000003</v>
      </c>
      <c r="F119" s="688">
        <f t="shared" si="21"/>
        <v>46.59</v>
      </c>
      <c r="G119" s="688">
        <f t="shared" si="21"/>
        <v>55.237499999999997</v>
      </c>
      <c r="H119" s="688">
        <f t="shared" si="21"/>
        <v>69.650000000000006</v>
      </c>
      <c r="I119" s="688">
        <f t="shared" si="21"/>
        <v>98.474999999999994</v>
      </c>
      <c r="J119" s="688">
        <f t="shared" si="21"/>
        <v>127.3</v>
      </c>
      <c r="K119" s="688">
        <f t="shared" si="21"/>
        <v>184.95</v>
      </c>
      <c r="L119" s="688">
        <f t="shared" si="21"/>
        <v>242.6</v>
      </c>
      <c r="M119" s="689">
        <f>SUM(M117:M118)</f>
        <v>300.25</v>
      </c>
      <c r="N119" s="9"/>
      <c r="O119" s="6"/>
      <c r="P119" s="6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</row>
    <row r="120" spans="1:100" ht="16.5" x14ac:dyDescent="0.3">
      <c r="A120" s="684" t="s">
        <v>7</v>
      </c>
      <c r="B120" s="690">
        <v>3.8199999999999998E-2</v>
      </c>
      <c r="C120" s="484">
        <f>C119*B120</f>
        <v>1.0089575</v>
      </c>
      <c r="D120" s="691">
        <f>B120*D119</f>
        <v>1.3392919999999999</v>
      </c>
      <c r="E120" s="691">
        <f>B120*E119</f>
        <v>1.559515</v>
      </c>
      <c r="F120" s="691">
        <f>B120*F119</f>
        <v>1.779738</v>
      </c>
      <c r="G120" s="691">
        <f>B120*G119</f>
        <v>2.1100724999999998</v>
      </c>
      <c r="H120" s="691">
        <f>B120*H119</f>
        <v>2.6606300000000003</v>
      </c>
      <c r="I120" s="691">
        <f>B120*I119</f>
        <v>3.7617449999999995</v>
      </c>
      <c r="J120" s="691">
        <f>B120*J119</f>
        <v>4.8628599999999995</v>
      </c>
      <c r="K120" s="691">
        <f>B120*K119</f>
        <v>7.0650899999999988</v>
      </c>
      <c r="L120" s="691">
        <f>B120*L119</f>
        <v>9.2673199999999998</v>
      </c>
      <c r="M120" s="692">
        <f>B120*M119</f>
        <v>11.46955</v>
      </c>
      <c r="N120" s="9"/>
      <c r="O120" s="6"/>
      <c r="P120" s="6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</row>
    <row r="121" spans="1:100" ht="16.5" x14ac:dyDescent="0.3">
      <c r="A121" s="634" t="s">
        <v>9</v>
      </c>
      <c r="B121" s="693">
        <v>3.3689999999999998E-2</v>
      </c>
      <c r="C121" s="47">
        <f>C115*B121</f>
        <v>8.4224999999999994</v>
      </c>
      <c r="D121" s="694">
        <f>D115*B121</f>
        <v>13.475999999999999</v>
      </c>
      <c r="E121" s="694">
        <f>E115*B121</f>
        <v>16.844999999999999</v>
      </c>
      <c r="F121" s="694">
        <f>F115*B121</f>
        <v>20.213999999999999</v>
      </c>
      <c r="G121" s="694">
        <f>G115*B121</f>
        <v>25.267499999999998</v>
      </c>
      <c r="H121" s="694">
        <f>H115*B121</f>
        <v>33.69</v>
      </c>
      <c r="I121" s="694">
        <f>I115*B121</f>
        <v>50.534999999999997</v>
      </c>
      <c r="J121" s="694">
        <f>J115*B121</f>
        <v>67.38</v>
      </c>
      <c r="K121" s="694">
        <f>K115*B121</f>
        <v>101.07</v>
      </c>
      <c r="L121" s="694">
        <f>L115*B121</f>
        <v>134.76</v>
      </c>
      <c r="M121" s="695">
        <f>M115*B121</f>
        <v>168.45</v>
      </c>
      <c r="N121" s="9"/>
      <c r="O121" s="6"/>
      <c r="P121" s="6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</row>
    <row r="122" spans="1:100" ht="16.5" x14ac:dyDescent="0.3">
      <c r="A122" s="684" t="s">
        <v>10</v>
      </c>
      <c r="B122" s="696"/>
      <c r="C122" s="697">
        <f>SUM(C119:C121)</f>
        <v>35.843957500000002</v>
      </c>
      <c r="D122" s="686">
        <f>SUM(D119:D121)</f>
        <v>49.875292000000002</v>
      </c>
      <c r="E122" s="686">
        <f t="shared" ref="E122:M122" si="22">SUM(E119:E121)</f>
        <v>59.229514999999999</v>
      </c>
      <c r="F122" s="686">
        <f t="shared" si="22"/>
        <v>68.583738000000011</v>
      </c>
      <c r="G122" s="686">
        <f t="shared" si="22"/>
        <v>82.615072499999997</v>
      </c>
      <c r="H122" s="686">
        <f t="shared" si="22"/>
        <v>106.00063</v>
      </c>
      <c r="I122" s="686">
        <f t="shared" si="22"/>
        <v>152.77174500000001</v>
      </c>
      <c r="J122" s="686">
        <f t="shared" si="22"/>
        <v>199.54285999999999</v>
      </c>
      <c r="K122" s="686">
        <f t="shared" si="22"/>
        <v>293.08508999999998</v>
      </c>
      <c r="L122" s="686">
        <f t="shared" si="22"/>
        <v>386.62732</v>
      </c>
      <c r="M122" s="687">
        <f t="shared" si="22"/>
        <v>480.16955000000002</v>
      </c>
      <c r="N122" s="9"/>
      <c r="O122" s="6"/>
      <c r="P122" s="6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</row>
    <row r="123" spans="1:100" ht="15.75" customHeight="1" x14ac:dyDescent="0.3">
      <c r="A123" s="124" t="s">
        <v>72</v>
      </c>
      <c r="B123" s="143"/>
      <c r="C123" s="144"/>
      <c r="D123" s="144"/>
      <c r="E123" s="136"/>
      <c r="F123" s="136"/>
      <c r="G123" s="136"/>
      <c r="H123" s="136"/>
      <c r="I123" s="136"/>
      <c r="J123" s="136"/>
      <c r="K123" s="136"/>
      <c r="L123" s="136"/>
      <c r="M123" s="698"/>
      <c r="N123" s="9"/>
      <c r="O123" s="6"/>
      <c r="P123" s="6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</row>
    <row r="124" spans="1:100" ht="15.75" customHeight="1" thickBot="1" x14ac:dyDescent="0.35">
      <c r="A124" s="121" t="s">
        <v>45</v>
      </c>
      <c r="B124" s="137"/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139"/>
      <c r="N124" s="9"/>
      <c r="O124" s="6"/>
      <c r="P124" s="6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</row>
    <row r="125" spans="1:100" ht="6.75" customHeight="1" x14ac:dyDescent="0.3">
      <c r="A125" s="62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2"/>
      <c r="N125" s="9"/>
      <c r="O125" s="6"/>
      <c r="P125" s="6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</row>
    <row r="126" spans="1:100" ht="16.5" customHeight="1" x14ac:dyDescent="0.3">
      <c r="A126" s="53"/>
      <c r="B126" s="30"/>
      <c r="C126" s="699">
        <v>250</v>
      </c>
      <c r="D126" s="33">
        <v>400</v>
      </c>
      <c r="E126" s="33">
        <v>500</v>
      </c>
      <c r="F126" s="33">
        <v>600</v>
      </c>
      <c r="G126" s="33">
        <v>750</v>
      </c>
      <c r="H126" s="33">
        <v>1000</v>
      </c>
      <c r="I126" s="33">
        <v>1500</v>
      </c>
      <c r="J126" s="33">
        <v>2000</v>
      </c>
      <c r="K126" s="33">
        <v>3000</v>
      </c>
      <c r="L126" s="33">
        <v>4000</v>
      </c>
      <c r="M126" s="700">
        <v>5000</v>
      </c>
      <c r="N126" s="9"/>
      <c r="O126" s="6"/>
      <c r="P126" s="6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</row>
    <row r="127" spans="1:100" ht="18.75" x14ac:dyDescent="0.3">
      <c r="A127" s="119" t="s">
        <v>73</v>
      </c>
      <c r="B127" s="34"/>
      <c r="C127" s="45" t="s">
        <v>3</v>
      </c>
      <c r="D127" s="32" t="s">
        <v>3</v>
      </c>
      <c r="E127" s="32" t="s">
        <v>3</v>
      </c>
      <c r="F127" s="32" t="s">
        <v>3</v>
      </c>
      <c r="G127" s="32" t="s">
        <v>3</v>
      </c>
      <c r="H127" s="32" t="s">
        <v>3</v>
      </c>
      <c r="I127" s="32" t="s">
        <v>3</v>
      </c>
      <c r="J127" s="32" t="s">
        <v>3</v>
      </c>
      <c r="K127" s="32" t="s">
        <v>3</v>
      </c>
      <c r="L127" s="32" t="s">
        <v>3</v>
      </c>
      <c r="M127" s="107" t="s">
        <v>3</v>
      </c>
      <c r="N127" s="7"/>
      <c r="O127" s="6"/>
      <c r="P127" s="6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</row>
    <row r="128" spans="1:100" ht="16.5" x14ac:dyDescent="0.3">
      <c r="A128" s="634" t="s">
        <v>4</v>
      </c>
      <c r="B128" s="635" t="s">
        <v>17</v>
      </c>
      <c r="C128" s="701">
        <f>C126*0.04653</f>
        <v>11.6325</v>
      </c>
      <c r="D128" s="694">
        <f>D126*0.04653</f>
        <v>18.612000000000002</v>
      </c>
      <c r="E128" s="694">
        <f>E126*0.04653</f>
        <v>23.265000000000001</v>
      </c>
      <c r="F128" s="694">
        <f>F126*0.04653</f>
        <v>27.918000000000003</v>
      </c>
      <c r="G128" s="694">
        <f>G126*0.04653</f>
        <v>34.897500000000001</v>
      </c>
      <c r="H128" s="694">
        <f t="shared" ref="H128:M128" si="23">37.224+((H126-800)*0.03523)</f>
        <v>44.269999999999996</v>
      </c>
      <c r="I128" s="694">
        <f t="shared" si="23"/>
        <v>61.884999999999991</v>
      </c>
      <c r="J128" s="694">
        <f t="shared" si="23"/>
        <v>79.5</v>
      </c>
      <c r="K128" s="694">
        <f t="shared" si="23"/>
        <v>114.72999999999999</v>
      </c>
      <c r="L128" s="694">
        <f t="shared" si="23"/>
        <v>149.95999999999998</v>
      </c>
      <c r="M128" s="695">
        <f t="shared" si="23"/>
        <v>185.18999999999997</v>
      </c>
      <c r="N128" s="7"/>
      <c r="O128" s="6"/>
      <c r="P128" s="6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</row>
    <row r="129" spans="1:100" ht="16.5" x14ac:dyDescent="0.3">
      <c r="A129" s="684" t="s">
        <v>5</v>
      </c>
      <c r="B129" s="685">
        <v>6</v>
      </c>
      <c r="C129" s="702">
        <v>6</v>
      </c>
      <c r="D129" s="686">
        <v>6</v>
      </c>
      <c r="E129" s="686">
        <v>6</v>
      </c>
      <c r="F129" s="686">
        <v>6</v>
      </c>
      <c r="G129" s="686">
        <v>6</v>
      </c>
      <c r="H129" s="686">
        <v>6</v>
      </c>
      <c r="I129" s="686">
        <v>6</v>
      </c>
      <c r="J129" s="686">
        <v>6</v>
      </c>
      <c r="K129" s="686">
        <v>6</v>
      </c>
      <c r="L129" s="686">
        <v>6</v>
      </c>
      <c r="M129" s="687">
        <v>6</v>
      </c>
      <c r="N129" s="7"/>
      <c r="O129" s="6"/>
      <c r="P129" s="6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</row>
    <row r="130" spans="1:100" ht="16.5" x14ac:dyDescent="0.3">
      <c r="A130" s="634" t="s">
        <v>74</v>
      </c>
      <c r="B130" s="693">
        <v>4.8140000000000002E-2</v>
      </c>
      <c r="C130" s="701">
        <f>B130*C126</f>
        <v>12.035</v>
      </c>
      <c r="D130" s="694">
        <f>B130*D126</f>
        <v>19.256</v>
      </c>
      <c r="E130" s="694">
        <f>B130*E126</f>
        <v>24.07</v>
      </c>
      <c r="F130" s="694">
        <f>B130*F126</f>
        <v>28.884</v>
      </c>
      <c r="G130" s="694">
        <f>B130*G126</f>
        <v>36.105000000000004</v>
      </c>
      <c r="H130" s="694">
        <f>B130*H126</f>
        <v>48.14</v>
      </c>
      <c r="I130" s="694">
        <f>B130*I126</f>
        <v>72.210000000000008</v>
      </c>
      <c r="J130" s="694">
        <f>B130*J126</f>
        <v>96.28</v>
      </c>
      <c r="K130" s="694">
        <f>B130*K126</f>
        <v>144.42000000000002</v>
      </c>
      <c r="L130" s="694">
        <f>B130*L126</f>
        <v>192.56</v>
      </c>
      <c r="M130" s="695">
        <f>B130*M126</f>
        <v>240.70000000000002</v>
      </c>
      <c r="N130" s="7"/>
      <c r="O130" s="6"/>
      <c r="P130" s="6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</row>
    <row r="131" spans="1:100" ht="16.5" x14ac:dyDescent="0.3">
      <c r="A131" s="684" t="s">
        <v>10</v>
      </c>
      <c r="B131" s="696"/>
      <c r="C131" s="702">
        <f t="shared" ref="C131:M131" si="24">SUM(C128:C130)</f>
        <v>29.6675</v>
      </c>
      <c r="D131" s="686">
        <f t="shared" si="24"/>
        <v>43.868000000000002</v>
      </c>
      <c r="E131" s="686">
        <f t="shared" si="24"/>
        <v>53.335000000000001</v>
      </c>
      <c r="F131" s="686">
        <f t="shared" si="24"/>
        <v>62.802000000000007</v>
      </c>
      <c r="G131" s="686">
        <f t="shared" si="24"/>
        <v>77.002499999999998</v>
      </c>
      <c r="H131" s="686">
        <f t="shared" si="24"/>
        <v>98.41</v>
      </c>
      <c r="I131" s="686">
        <f t="shared" si="24"/>
        <v>140.095</v>
      </c>
      <c r="J131" s="686">
        <f t="shared" si="24"/>
        <v>181.78</v>
      </c>
      <c r="K131" s="686">
        <f t="shared" si="24"/>
        <v>265.14999999999998</v>
      </c>
      <c r="L131" s="686">
        <f t="shared" si="24"/>
        <v>348.52</v>
      </c>
      <c r="M131" s="687">
        <f t="shared" si="24"/>
        <v>431.89</v>
      </c>
      <c r="N131" s="7"/>
      <c r="O131" s="6"/>
      <c r="P131" s="6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</row>
    <row r="132" spans="1:100" ht="15.75" customHeight="1" x14ac:dyDescent="0.3">
      <c r="A132" s="124" t="s">
        <v>75</v>
      </c>
      <c r="B132" s="143"/>
      <c r="C132" s="144"/>
      <c r="D132" s="136"/>
      <c r="E132" s="136"/>
      <c r="F132" s="136"/>
      <c r="G132" s="136"/>
      <c r="H132" s="136"/>
      <c r="I132" s="136"/>
      <c r="J132" s="136"/>
      <c r="K132" s="136"/>
      <c r="L132" s="136"/>
      <c r="M132" s="175"/>
      <c r="N132" s="7"/>
      <c r="O132" s="6"/>
      <c r="P132" s="6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</row>
    <row r="133" spans="1:100" ht="15.75" customHeight="1" x14ac:dyDescent="0.3">
      <c r="A133" s="125" t="s">
        <v>76</v>
      </c>
      <c r="B133" s="143"/>
      <c r="C133" s="144"/>
      <c r="D133" s="136"/>
      <c r="E133" s="136"/>
      <c r="F133" s="136"/>
      <c r="G133" s="136"/>
      <c r="H133" s="136"/>
      <c r="I133" s="136"/>
      <c r="J133" s="136"/>
      <c r="K133" s="136"/>
      <c r="L133" s="136"/>
      <c r="M133" s="175"/>
      <c r="N133" s="7"/>
      <c r="O133" s="6"/>
      <c r="P133" s="6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</row>
    <row r="134" spans="1:100" ht="15.75" customHeight="1" thickBot="1" x14ac:dyDescent="0.35">
      <c r="A134" s="121" t="s">
        <v>77</v>
      </c>
      <c r="B134" s="137"/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139"/>
      <c r="N134" s="7"/>
      <c r="O134" s="6"/>
      <c r="P134" s="6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</row>
    <row r="135" spans="1:100" ht="6.75" customHeight="1" x14ac:dyDescent="0.3">
      <c r="A135" s="62"/>
      <c r="B135" s="37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9"/>
      <c r="N135" s="7"/>
      <c r="O135" s="6"/>
      <c r="P135" s="6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</row>
    <row r="136" spans="1:100" ht="15.75" customHeight="1" x14ac:dyDescent="0.3">
      <c r="A136" s="53"/>
      <c r="B136" s="30"/>
      <c r="C136" s="699">
        <v>250</v>
      </c>
      <c r="D136" s="33">
        <v>400</v>
      </c>
      <c r="E136" s="33">
        <v>500</v>
      </c>
      <c r="F136" s="33">
        <v>600</v>
      </c>
      <c r="G136" s="33">
        <v>750</v>
      </c>
      <c r="H136" s="33">
        <v>1000</v>
      </c>
      <c r="I136" s="33">
        <v>1500</v>
      </c>
      <c r="J136" s="33">
        <v>2000</v>
      </c>
      <c r="K136" s="33">
        <v>3000</v>
      </c>
      <c r="L136" s="33">
        <v>4000</v>
      </c>
      <c r="M136" s="172">
        <v>5000</v>
      </c>
      <c r="N136" s="7"/>
      <c r="O136" s="6"/>
      <c r="P136" s="6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</row>
    <row r="137" spans="1:100" ht="18.75" x14ac:dyDescent="0.3">
      <c r="A137" s="119" t="s">
        <v>78</v>
      </c>
      <c r="B137" s="31"/>
      <c r="C137" s="45" t="s">
        <v>3</v>
      </c>
      <c r="D137" s="32" t="s">
        <v>3</v>
      </c>
      <c r="E137" s="32" t="s">
        <v>3</v>
      </c>
      <c r="F137" s="32" t="s">
        <v>3</v>
      </c>
      <c r="G137" s="32" t="s">
        <v>3</v>
      </c>
      <c r="H137" s="32" t="s">
        <v>3</v>
      </c>
      <c r="I137" s="32" t="s">
        <v>3</v>
      </c>
      <c r="J137" s="32" t="s">
        <v>3</v>
      </c>
      <c r="K137" s="32" t="s">
        <v>3</v>
      </c>
      <c r="L137" s="32" t="s">
        <v>3</v>
      </c>
      <c r="M137" s="174" t="s">
        <v>3</v>
      </c>
      <c r="N137" s="7"/>
      <c r="O137" s="6"/>
      <c r="P137" s="6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</row>
    <row r="138" spans="1:100" ht="15.75" customHeight="1" x14ac:dyDescent="0.3">
      <c r="A138" s="634" t="s">
        <v>4</v>
      </c>
      <c r="B138" s="635">
        <v>5.3879999999999997E-2</v>
      </c>
      <c r="C138" s="701">
        <f t="shared" ref="C138:M138" si="25">C136*0.05388</f>
        <v>13.469999999999999</v>
      </c>
      <c r="D138" s="694">
        <f t="shared" si="25"/>
        <v>21.552</v>
      </c>
      <c r="E138" s="694">
        <f t="shared" si="25"/>
        <v>26.939999999999998</v>
      </c>
      <c r="F138" s="694">
        <f t="shared" si="25"/>
        <v>32.327999999999996</v>
      </c>
      <c r="G138" s="694">
        <f t="shared" si="25"/>
        <v>40.409999999999997</v>
      </c>
      <c r="H138" s="694">
        <f t="shared" si="25"/>
        <v>53.879999999999995</v>
      </c>
      <c r="I138" s="694">
        <f t="shared" si="25"/>
        <v>80.819999999999993</v>
      </c>
      <c r="J138" s="694">
        <f t="shared" si="25"/>
        <v>107.75999999999999</v>
      </c>
      <c r="K138" s="694">
        <f t="shared" si="25"/>
        <v>161.63999999999999</v>
      </c>
      <c r="L138" s="694">
        <f t="shared" si="25"/>
        <v>215.51999999999998</v>
      </c>
      <c r="M138" s="695">
        <f t="shared" si="25"/>
        <v>269.39999999999998</v>
      </c>
      <c r="N138" s="7"/>
      <c r="O138" s="6"/>
      <c r="P138" s="6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</row>
    <row r="139" spans="1:100" ht="15.75" customHeight="1" x14ac:dyDescent="0.3">
      <c r="A139" s="684" t="s">
        <v>5</v>
      </c>
      <c r="B139" s="685">
        <v>6.5</v>
      </c>
      <c r="C139" s="702">
        <v>6.5</v>
      </c>
      <c r="D139" s="686">
        <v>6.5</v>
      </c>
      <c r="E139" s="686">
        <v>6.5</v>
      </c>
      <c r="F139" s="686">
        <v>6.5</v>
      </c>
      <c r="G139" s="686">
        <v>6.5</v>
      </c>
      <c r="H139" s="686">
        <v>6.5</v>
      </c>
      <c r="I139" s="686">
        <v>6.5</v>
      </c>
      <c r="J139" s="686">
        <v>6.5</v>
      </c>
      <c r="K139" s="686">
        <v>6.5</v>
      </c>
      <c r="L139" s="686">
        <v>6.5</v>
      </c>
      <c r="M139" s="687">
        <v>6.5</v>
      </c>
      <c r="N139" s="7"/>
      <c r="O139" s="6"/>
      <c r="P139" s="6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</row>
    <row r="140" spans="1:100" ht="17.25" customHeight="1" x14ac:dyDescent="0.3">
      <c r="A140" s="634" t="s">
        <v>79</v>
      </c>
      <c r="B140" s="703">
        <v>3.3840000000000002E-2</v>
      </c>
      <c r="C140" s="701">
        <f>B140*C136</f>
        <v>8.4600000000000009</v>
      </c>
      <c r="D140" s="694">
        <f>B140*D136</f>
        <v>13.536000000000001</v>
      </c>
      <c r="E140" s="694">
        <f>B140*E136</f>
        <v>16.920000000000002</v>
      </c>
      <c r="F140" s="694">
        <f>B140*F136</f>
        <v>20.304000000000002</v>
      </c>
      <c r="G140" s="694">
        <f>B140*G136</f>
        <v>25.380000000000003</v>
      </c>
      <c r="H140" s="694">
        <f>B140*H136</f>
        <v>33.840000000000003</v>
      </c>
      <c r="I140" s="694">
        <f>B140*I136</f>
        <v>50.760000000000005</v>
      </c>
      <c r="J140" s="694">
        <f>B140*J136</f>
        <v>67.680000000000007</v>
      </c>
      <c r="K140" s="694">
        <f>B140*K136</f>
        <v>101.52000000000001</v>
      </c>
      <c r="L140" s="694">
        <f>B140*L136</f>
        <v>135.36000000000001</v>
      </c>
      <c r="M140" s="695">
        <f>B140*M136</f>
        <v>169.20000000000002</v>
      </c>
      <c r="N140" s="7"/>
      <c r="O140" s="6"/>
      <c r="P140" s="6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</row>
    <row r="141" spans="1:100" ht="15.75" customHeight="1" x14ac:dyDescent="0.3">
      <c r="A141" s="684" t="s">
        <v>10</v>
      </c>
      <c r="B141" s="696"/>
      <c r="C141" s="702">
        <f t="shared" ref="C141:M141" si="26">SUM(C138:C140)</f>
        <v>28.43</v>
      </c>
      <c r="D141" s="686">
        <f t="shared" si="26"/>
        <v>41.588000000000001</v>
      </c>
      <c r="E141" s="686">
        <f t="shared" si="26"/>
        <v>50.36</v>
      </c>
      <c r="F141" s="686">
        <f t="shared" si="26"/>
        <v>59.131999999999998</v>
      </c>
      <c r="G141" s="686">
        <f t="shared" si="26"/>
        <v>72.289999999999992</v>
      </c>
      <c r="H141" s="686">
        <f t="shared" si="26"/>
        <v>94.22</v>
      </c>
      <c r="I141" s="686">
        <f t="shared" si="26"/>
        <v>138.07999999999998</v>
      </c>
      <c r="J141" s="686">
        <f t="shared" si="26"/>
        <v>181.94</v>
      </c>
      <c r="K141" s="686">
        <f t="shared" si="26"/>
        <v>269.65999999999997</v>
      </c>
      <c r="L141" s="686">
        <f t="shared" si="26"/>
        <v>357.38</v>
      </c>
      <c r="M141" s="687">
        <f t="shared" si="26"/>
        <v>445.1</v>
      </c>
      <c r="N141" s="7"/>
      <c r="O141" s="6"/>
      <c r="P141" s="6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</row>
    <row r="142" spans="1:100" ht="15.75" customHeight="1" x14ac:dyDescent="0.3">
      <c r="A142" s="124" t="s">
        <v>80</v>
      </c>
      <c r="B142" s="143"/>
      <c r="C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75"/>
      <c r="N142" s="7"/>
      <c r="O142" s="6"/>
      <c r="P142" s="6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</row>
    <row r="143" spans="1:100" ht="15.75" customHeight="1" thickBot="1" x14ac:dyDescent="0.35">
      <c r="A143" s="121" t="s">
        <v>45</v>
      </c>
      <c r="B143" s="137"/>
      <c r="C143" s="138"/>
      <c r="D143" s="138"/>
      <c r="E143" s="138"/>
      <c r="F143" s="138"/>
      <c r="G143" s="138"/>
      <c r="H143" s="138"/>
      <c r="I143" s="138"/>
      <c r="J143" s="138"/>
      <c r="K143" s="138"/>
      <c r="L143" s="138"/>
      <c r="M143" s="139"/>
      <c r="N143" s="7"/>
      <c r="O143" s="6"/>
      <c r="P143" s="6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</row>
    <row r="144" spans="1:100" ht="6.75" customHeight="1" x14ac:dyDescent="0.3">
      <c r="A144" s="73"/>
      <c r="B144" s="81"/>
      <c r="C144" s="82"/>
      <c r="D144" s="82"/>
      <c r="E144" s="82"/>
      <c r="F144" s="82"/>
      <c r="G144" s="82"/>
      <c r="H144" s="82"/>
      <c r="I144" s="82"/>
      <c r="J144" s="82"/>
      <c r="K144" s="82"/>
      <c r="L144" s="82" t="s">
        <v>81</v>
      </c>
      <c r="M144" s="83"/>
      <c r="N144" s="7"/>
      <c r="O144" s="6"/>
      <c r="P144" s="6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</row>
    <row r="145" spans="1:100" ht="15.75" customHeight="1" x14ac:dyDescent="0.3">
      <c r="A145" s="704"/>
      <c r="B145" s="705"/>
      <c r="C145" s="682">
        <v>250</v>
      </c>
      <c r="D145" s="706">
        <v>400</v>
      </c>
      <c r="E145" s="706">
        <v>500</v>
      </c>
      <c r="F145" s="706">
        <v>600</v>
      </c>
      <c r="G145" s="706">
        <v>750</v>
      </c>
      <c r="H145" s="706">
        <v>1000</v>
      </c>
      <c r="I145" s="706">
        <v>1500</v>
      </c>
      <c r="J145" s="706">
        <v>2000</v>
      </c>
      <c r="K145" s="706">
        <v>3000</v>
      </c>
      <c r="L145" s="706">
        <v>4000</v>
      </c>
      <c r="M145" s="633">
        <v>5000</v>
      </c>
      <c r="N145" s="7"/>
      <c r="O145" s="6"/>
      <c r="P145" s="6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</row>
    <row r="146" spans="1:100" ht="18.75" x14ac:dyDescent="0.3">
      <c r="A146" s="119" t="s">
        <v>82</v>
      </c>
      <c r="B146" s="55"/>
      <c r="C146" s="90" t="s">
        <v>3</v>
      </c>
      <c r="D146" s="91" t="s">
        <v>3</v>
      </c>
      <c r="E146" s="91" t="s">
        <v>3</v>
      </c>
      <c r="F146" s="91" t="s">
        <v>3</v>
      </c>
      <c r="G146" s="91" t="s">
        <v>3</v>
      </c>
      <c r="H146" s="91" t="s">
        <v>3</v>
      </c>
      <c r="I146" s="91" t="s">
        <v>3</v>
      </c>
      <c r="J146" s="91" t="s">
        <v>3</v>
      </c>
      <c r="K146" s="91" t="s">
        <v>3</v>
      </c>
      <c r="L146" s="91" t="s">
        <v>3</v>
      </c>
      <c r="M146" s="92" t="s">
        <v>3</v>
      </c>
      <c r="N146" s="7"/>
      <c r="O146" s="6"/>
      <c r="P146" s="6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</row>
    <row r="147" spans="1:100" ht="16.5" x14ac:dyDescent="0.3">
      <c r="A147" s="634" t="s">
        <v>4</v>
      </c>
      <c r="B147" s="707">
        <v>3.2410000000000001E-2</v>
      </c>
      <c r="C147" s="708">
        <f>C145*0.03241</f>
        <v>8.1025000000000009</v>
      </c>
      <c r="D147" s="709">
        <f>D145*0.03241</f>
        <v>12.964</v>
      </c>
      <c r="E147" s="709">
        <f t="shared" ref="E147:M147" si="27">E145*0.03241</f>
        <v>16.205000000000002</v>
      </c>
      <c r="F147" s="709">
        <f t="shared" si="27"/>
        <v>19.446000000000002</v>
      </c>
      <c r="G147" s="709">
        <f t="shared" si="27"/>
        <v>24.307500000000001</v>
      </c>
      <c r="H147" s="709">
        <f t="shared" si="27"/>
        <v>32.410000000000004</v>
      </c>
      <c r="I147" s="709">
        <f t="shared" si="27"/>
        <v>48.615000000000002</v>
      </c>
      <c r="J147" s="709">
        <f t="shared" si="27"/>
        <v>64.820000000000007</v>
      </c>
      <c r="K147" s="709">
        <f t="shared" si="27"/>
        <v>97.23</v>
      </c>
      <c r="L147" s="709">
        <f t="shared" si="27"/>
        <v>129.64000000000001</v>
      </c>
      <c r="M147" s="710">
        <f t="shared" si="27"/>
        <v>162.05000000000001</v>
      </c>
      <c r="N147" s="7"/>
      <c r="O147" s="6"/>
      <c r="P147" s="6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</row>
    <row r="148" spans="1:100" ht="16.5" x14ac:dyDescent="0.3">
      <c r="A148" s="638" t="s">
        <v>5</v>
      </c>
      <c r="B148" s="711">
        <v>10</v>
      </c>
      <c r="C148" s="712">
        <v>10</v>
      </c>
      <c r="D148" s="713">
        <v>10</v>
      </c>
      <c r="E148" s="713">
        <v>10</v>
      </c>
      <c r="F148" s="713">
        <v>10</v>
      </c>
      <c r="G148" s="713">
        <v>10</v>
      </c>
      <c r="H148" s="713">
        <v>10</v>
      </c>
      <c r="I148" s="713">
        <v>10</v>
      </c>
      <c r="J148" s="713">
        <v>10</v>
      </c>
      <c r="K148" s="713">
        <v>10</v>
      </c>
      <c r="L148" s="713">
        <v>10</v>
      </c>
      <c r="M148" s="714">
        <v>10</v>
      </c>
      <c r="N148" s="7"/>
      <c r="O148" s="6"/>
      <c r="P148" s="6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</row>
    <row r="149" spans="1:100" ht="16.5" x14ac:dyDescent="0.3">
      <c r="A149" s="643" t="s">
        <v>6</v>
      </c>
      <c r="B149" s="715"/>
      <c r="C149" s="716">
        <f>SUM(C147:C148)</f>
        <v>18.102499999999999</v>
      </c>
      <c r="D149" s="717">
        <f>SUM(D147:D148)</f>
        <v>22.963999999999999</v>
      </c>
      <c r="E149" s="717">
        <f t="shared" ref="E149:M149" si="28">SUM(E147:E148)</f>
        <v>26.205000000000002</v>
      </c>
      <c r="F149" s="717">
        <f t="shared" si="28"/>
        <v>29.446000000000002</v>
      </c>
      <c r="G149" s="717">
        <f t="shared" si="28"/>
        <v>34.307500000000005</v>
      </c>
      <c r="H149" s="717">
        <f t="shared" si="28"/>
        <v>42.410000000000004</v>
      </c>
      <c r="I149" s="717">
        <f t="shared" si="28"/>
        <v>58.615000000000002</v>
      </c>
      <c r="J149" s="717">
        <f t="shared" si="28"/>
        <v>74.820000000000007</v>
      </c>
      <c r="K149" s="717">
        <f t="shared" si="28"/>
        <v>107.23</v>
      </c>
      <c r="L149" s="717">
        <f t="shared" si="28"/>
        <v>139.64000000000001</v>
      </c>
      <c r="M149" s="718">
        <f t="shared" si="28"/>
        <v>172.05</v>
      </c>
      <c r="N149" s="7"/>
      <c r="O149" s="6"/>
      <c r="P149" s="6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</row>
    <row r="150" spans="1:100" ht="16.5" x14ac:dyDescent="0.3">
      <c r="A150" s="638" t="s">
        <v>33</v>
      </c>
      <c r="B150" s="719">
        <v>3.1099999999999999E-2</v>
      </c>
      <c r="C150" s="720">
        <f>B150*C149</f>
        <v>0.56298775000000001</v>
      </c>
      <c r="D150" s="721">
        <f>B150*D149</f>
        <v>0.71418039999999994</v>
      </c>
      <c r="E150" s="721">
        <f>B150*E149</f>
        <v>0.81497550000000007</v>
      </c>
      <c r="F150" s="721">
        <f>B150*F149</f>
        <v>0.91577059999999999</v>
      </c>
      <c r="G150" s="721">
        <f>B150*G149</f>
        <v>1.0669632500000001</v>
      </c>
      <c r="H150" s="721">
        <f>B150*H149</f>
        <v>1.318951</v>
      </c>
      <c r="I150" s="721">
        <f>B150*I149</f>
        <v>1.8229265000000001</v>
      </c>
      <c r="J150" s="721">
        <f>B150*J149</f>
        <v>2.326902</v>
      </c>
      <c r="K150" s="721">
        <f>B150*K149</f>
        <v>3.3348529999999998</v>
      </c>
      <c r="L150" s="721">
        <f>B150*L149</f>
        <v>4.3428040000000001</v>
      </c>
      <c r="M150" s="722">
        <f>B150*M149</f>
        <v>5.3507550000000004</v>
      </c>
      <c r="N150" s="7"/>
      <c r="O150" s="6"/>
      <c r="P150" s="6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</row>
    <row r="151" spans="1:100" ht="16.5" x14ac:dyDescent="0.3">
      <c r="A151" s="643" t="s">
        <v>83</v>
      </c>
      <c r="B151" s="723">
        <v>3.4009999999999999E-2</v>
      </c>
      <c r="C151" s="716">
        <f>B151*C145</f>
        <v>8.5024999999999995</v>
      </c>
      <c r="D151" s="717">
        <f>B151*D145</f>
        <v>13.603999999999999</v>
      </c>
      <c r="E151" s="717">
        <f>B151*E145</f>
        <v>17.004999999999999</v>
      </c>
      <c r="F151" s="717">
        <f>B151*F145</f>
        <v>20.405999999999999</v>
      </c>
      <c r="G151" s="717">
        <f>B151*G145</f>
        <v>25.5075</v>
      </c>
      <c r="H151" s="717">
        <f>B151*H145</f>
        <v>34.01</v>
      </c>
      <c r="I151" s="717">
        <f>B151*I145</f>
        <v>51.015000000000001</v>
      </c>
      <c r="J151" s="717">
        <f>B151*J145</f>
        <v>68.02</v>
      </c>
      <c r="K151" s="717">
        <f>B151*K145</f>
        <v>102.03</v>
      </c>
      <c r="L151" s="717">
        <f>B151*L145</f>
        <v>136.04</v>
      </c>
      <c r="M151" s="718">
        <f>B151*M145</f>
        <v>170.04999999999998</v>
      </c>
      <c r="N151" s="7"/>
      <c r="O151" s="6"/>
      <c r="P151" s="6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</row>
    <row r="152" spans="1:100" ht="16.5" x14ac:dyDescent="0.3">
      <c r="A152" s="638" t="s">
        <v>84</v>
      </c>
      <c r="B152" s="724">
        <v>-1.8000000000000001E-4</v>
      </c>
      <c r="C152" s="725">
        <f>C145*B152</f>
        <v>-4.5000000000000005E-2</v>
      </c>
      <c r="D152" s="726">
        <f>D145*B152</f>
        <v>-7.2000000000000008E-2</v>
      </c>
      <c r="E152" s="726">
        <f>E145*B152</f>
        <v>-9.0000000000000011E-2</v>
      </c>
      <c r="F152" s="726">
        <f>F145*B152</f>
        <v>-0.10800000000000001</v>
      </c>
      <c r="G152" s="726">
        <f>G145*B152</f>
        <v>-0.13500000000000001</v>
      </c>
      <c r="H152" s="726">
        <f>H145*B152</f>
        <v>-0.18000000000000002</v>
      </c>
      <c r="I152" s="726">
        <f>I145*B152</f>
        <v>-0.27</v>
      </c>
      <c r="J152" s="726">
        <f>J145*B152</f>
        <v>-0.36000000000000004</v>
      </c>
      <c r="K152" s="726">
        <f>K145*B152</f>
        <v>-0.54</v>
      </c>
      <c r="L152" s="726">
        <f>L145*B152</f>
        <v>-0.72000000000000008</v>
      </c>
      <c r="M152" s="727">
        <f>M145*B152</f>
        <v>-0.9</v>
      </c>
      <c r="N152" s="7"/>
      <c r="O152" s="6"/>
      <c r="P152" s="6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</row>
    <row r="153" spans="1:100" ht="16.5" x14ac:dyDescent="0.3">
      <c r="A153" s="643" t="s">
        <v>9</v>
      </c>
      <c r="B153" s="723">
        <v>3.1023999999999999E-2</v>
      </c>
      <c r="C153" s="716">
        <f>B153*C145</f>
        <v>7.7560000000000002</v>
      </c>
      <c r="D153" s="717">
        <f>B153*D145</f>
        <v>12.409599999999999</v>
      </c>
      <c r="E153" s="717">
        <f>B153*E145</f>
        <v>15.512</v>
      </c>
      <c r="F153" s="717">
        <f>B153*F145</f>
        <v>18.6144</v>
      </c>
      <c r="G153" s="717">
        <f>B153*G145</f>
        <v>23.268000000000001</v>
      </c>
      <c r="H153" s="717">
        <f>B153*H145</f>
        <v>31.024000000000001</v>
      </c>
      <c r="I153" s="717">
        <f>B153*I145</f>
        <v>46.536000000000001</v>
      </c>
      <c r="J153" s="717">
        <f>B153*J145</f>
        <v>62.048000000000002</v>
      </c>
      <c r="K153" s="717">
        <f>B153*K145</f>
        <v>93.072000000000003</v>
      </c>
      <c r="L153" s="717">
        <f>B153*L145</f>
        <v>124.096</v>
      </c>
      <c r="M153" s="718">
        <f>B153*M145</f>
        <v>155.12</v>
      </c>
      <c r="N153" s="7"/>
      <c r="O153" s="6"/>
      <c r="P153" s="6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</row>
    <row r="154" spans="1:100" ht="16.5" x14ac:dyDescent="0.3">
      <c r="A154" s="638" t="s">
        <v>10</v>
      </c>
      <c r="B154" s="728" t="s">
        <v>85</v>
      </c>
      <c r="C154" s="712">
        <f>SUM(C149:C153)</f>
        <v>34.87898775</v>
      </c>
      <c r="D154" s="713">
        <f>SUM(D149:D153)</f>
        <v>49.619780399999996</v>
      </c>
      <c r="E154" s="713">
        <f t="shared" ref="E154:M154" si="29">SUM(E149:E153)</f>
        <v>59.446975499999994</v>
      </c>
      <c r="F154" s="713">
        <f t="shared" si="29"/>
        <v>69.274170600000005</v>
      </c>
      <c r="G154" s="713">
        <f t="shared" si="29"/>
        <v>84.014963250000008</v>
      </c>
      <c r="H154" s="713">
        <f t="shared" si="29"/>
        <v>108.58295099999999</v>
      </c>
      <c r="I154" s="713">
        <f t="shared" si="29"/>
        <v>157.71892650000001</v>
      </c>
      <c r="J154" s="713">
        <f t="shared" si="29"/>
        <v>206.85490199999998</v>
      </c>
      <c r="K154" s="713">
        <f t="shared" si="29"/>
        <v>305.12685299999998</v>
      </c>
      <c r="L154" s="713">
        <f t="shared" si="29"/>
        <v>403.39880399999998</v>
      </c>
      <c r="M154" s="714">
        <f t="shared" si="29"/>
        <v>501.67075499999999</v>
      </c>
      <c r="N154" s="7"/>
      <c r="O154" s="6"/>
      <c r="P154" s="6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</row>
    <row r="155" spans="1:100" ht="15.75" customHeight="1" x14ac:dyDescent="0.3">
      <c r="A155" s="124" t="s">
        <v>86</v>
      </c>
      <c r="B155" s="129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62"/>
      <c r="N155" s="7"/>
      <c r="O155" s="6"/>
      <c r="P155" s="6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</row>
    <row r="156" spans="1:100" ht="29.25" customHeight="1" x14ac:dyDescent="0.25">
      <c r="A156" s="827" t="s">
        <v>87</v>
      </c>
      <c r="B156" s="828"/>
      <c r="C156" s="828"/>
      <c r="D156" s="828"/>
      <c r="E156" s="828"/>
      <c r="F156" s="828"/>
      <c r="G156" s="828"/>
      <c r="H156" s="828"/>
      <c r="I156" s="828"/>
      <c r="J156" s="828"/>
      <c r="K156" s="828"/>
      <c r="L156" s="828"/>
      <c r="M156" s="829"/>
      <c r="N156" s="7"/>
      <c r="O156" s="6"/>
      <c r="P156" s="6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</row>
    <row r="157" spans="1:100" ht="15.75" x14ac:dyDescent="0.25">
      <c r="A157" s="185" t="s">
        <v>45</v>
      </c>
      <c r="B157" s="131"/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2"/>
      <c r="N157" s="7"/>
      <c r="O157" s="6"/>
      <c r="P157" s="6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</row>
    <row r="158" spans="1:100" ht="6.75" customHeight="1" x14ac:dyDescent="0.3">
      <c r="A158" s="729"/>
      <c r="B158" s="730"/>
      <c r="C158" s="731"/>
      <c r="D158" s="731"/>
      <c r="E158" s="731"/>
      <c r="F158" s="731"/>
      <c r="G158" s="731"/>
      <c r="H158" s="731"/>
      <c r="I158" s="731"/>
      <c r="J158" s="731"/>
      <c r="K158" s="731"/>
      <c r="L158" s="731"/>
      <c r="M158" s="732"/>
      <c r="N158" s="7"/>
      <c r="O158" s="6"/>
      <c r="P158" s="6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</row>
    <row r="159" spans="1:100" ht="15.75" customHeight="1" x14ac:dyDescent="0.3">
      <c r="A159" s="53"/>
      <c r="B159" s="54"/>
      <c r="C159" s="682">
        <v>250</v>
      </c>
      <c r="D159" s="89">
        <v>400</v>
      </c>
      <c r="E159" s="89">
        <v>500</v>
      </c>
      <c r="F159" s="89">
        <v>600</v>
      </c>
      <c r="G159" s="89">
        <v>750</v>
      </c>
      <c r="H159" s="89">
        <v>1000</v>
      </c>
      <c r="I159" s="89">
        <v>1500</v>
      </c>
      <c r="J159" s="89">
        <v>2000</v>
      </c>
      <c r="K159" s="89">
        <v>3000</v>
      </c>
      <c r="L159" s="89">
        <v>4000</v>
      </c>
      <c r="M159" s="683">
        <v>5000</v>
      </c>
      <c r="N159" s="9"/>
      <c r="O159" s="6"/>
      <c r="P159" s="6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</row>
    <row r="160" spans="1:100" ht="18.75" x14ac:dyDescent="0.3">
      <c r="A160" s="119" t="s">
        <v>88</v>
      </c>
      <c r="B160" s="55"/>
      <c r="C160" s="94" t="s">
        <v>3</v>
      </c>
      <c r="D160" s="95" t="s">
        <v>3</v>
      </c>
      <c r="E160" s="95" t="s">
        <v>3</v>
      </c>
      <c r="F160" s="95" t="s">
        <v>3</v>
      </c>
      <c r="G160" s="95" t="s">
        <v>3</v>
      </c>
      <c r="H160" s="95" t="s">
        <v>3</v>
      </c>
      <c r="I160" s="95" t="s">
        <v>3</v>
      </c>
      <c r="J160" s="95" t="s">
        <v>3</v>
      </c>
      <c r="K160" s="95" t="s">
        <v>3</v>
      </c>
      <c r="L160" s="95" t="s">
        <v>3</v>
      </c>
      <c r="M160" s="156" t="s">
        <v>3</v>
      </c>
      <c r="N160" s="9"/>
      <c r="O160" s="6"/>
      <c r="P160" s="6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</row>
    <row r="161" spans="1:100" ht="16.5" x14ac:dyDescent="0.3">
      <c r="A161" s="634" t="s">
        <v>4</v>
      </c>
      <c r="B161" s="635">
        <v>4.6199999999999998E-2</v>
      </c>
      <c r="C161" s="701">
        <f>C159*0.0462</f>
        <v>11.549999999999999</v>
      </c>
      <c r="D161" s="694">
        <f>D159*0.0462</f>
        <v>18.48</v>
      </c>
      <c r="E161" s="694">
        <f t="shared" ref="E161:M161" si="30">E159*0.0462</f>
        <v>23.099999999999998</v>
      </c>
      <c r="F161" s="694">
        <f t="shared" si="30"/>
        <v>27.72</v>
      </c>
      <c r="G161" s="694">
        <f t="shared" si="30"/>
        <v>34.65</v>
      </c>
      <c r="H161" s="694">
        <f t="shared" si="30"/>
        <v>46.199999999999996</v>
      </c>
      <c r="I161" s="694">
        <f t="shared" si="30"/>
        <v>69.3</v>
      </c>
      <c r="J161" s="694">
        <f t="shared" si="30"/>
        <v>92.399999999999991</v>
      </c>
      <c r="K161" s="694">
        <f t="shared" si="30"/>
        <v>138.6</v>
      </c>
      <c r="L161" s="694">
        <f t="shared" si="30"/>
        <v>184.79999999999998</v>
      </c>
      <c r="M161" s="695">
        <f t="shared" si="30"/>
        <v>231</v>
      </c>
      <c r="N161" s="9"/>
      <c r="O161" s="6"/>
      <c r="P161" s="6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</row>
    <row r="162" spans="1:100" ht="16.5" x14ac:dyDescent="0.3">
      <c r="A162" s="684" t="s">
        <v>5</v>
      </c>
      <c r="B162" s="685">
        <v>9</v>
      </c>
      <c r="C162" s="702">
        <v>9</v>
      </c>
      <c r="D162" s="686">
        <v>9</v>
      </c>
      <c r="E162" s="686">
        <v>9</v>
      </c>
      <c r="F162" s="686">
        <v>9</v>
      </c>
      <c r="G162" s="686">
        <v>9</v>
      </c>
      <c r="H162" s="686">
        <v>9</v>
      </c>
      <c r="I162" s="686">
        <v>9</v>
      </c>
      <c r="J162" s="686">
        <v>9</v>
      </c>
      <c r="K162" s="686">
        <v>9</v>
      </c>
      <c r="L162" s="686">
        <v>9</v>
      </c>
      <c r="M162" s="687">
        <v>9</v>
      </c>
      <c r="N162" s="9"/>
      <c r="O162" s="6"/>
      <c r="P162" s="6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</row>
    <row r="163" spans="1:100" ht="16.5" x14ac:dyDescent="0.3">
      <c r="A163" s="643" t="s">
        <v>9</v>
      </c>
      <c r="B163" s="671">
        <v>3.7499999999999999E-2</v>
      </c>
      <c r="C163" s="733">
        <f t="shared" ref="C163:M163" si="31">$B163*C159</f>
        <v>9.375</v>
      </c>
      <c r="D163" s="688">
        <f t="shared" si="31"/>
        <v>15</v>
      </c>
      <c r="E163" s="688">
        <f t="shared" si="31"/>
        <v>18.75</v>
      </c>
      <c r="F163" s="688">
        <f t="shared" si="31"/>
        <v>22.5</v>
      </c>
      <c r="G163" s="688">
        <f t="shared" si="31"/>
        <v>28.125</v>
      </c>
      <c r="H163" s="688">
        <f t="shared" si="31"/>
        <v>37.5</v>
      </c>
      <c r="I163" s="688">
        <f t="shared" si="31"/>
        <v>56.25</v>
      </c>
      <c r="J163" s="688">
        <f t="shared" si="31"/>
        <v>75</v>
      </c>
      <c r="K163" s="688">
        <f t="shared" si="31"/>
        <v>112.5</v>
      </c>
      <c r="L163" s="688">
        <f t="shared" si="31"/>
        <v>150</v>
      </c>
      <c r="M163" s="689">
        <f t="shared" si="31"/>
        <v>187.5</v>
      </c>
      <c r="N163" s="9"/>
      <c r="O163" s="6"/>
      <c r="P163" s="6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</row>
    <row r="164" spans="1:100" ht="16.5" x14ac:dyDescent="0.3">
      <c r="A164" s="638" t="s">
        <v>10</v>
      </c>
      <c r="B164" s="728"/>
      <c r="C164" s="734">
        <f t="shared" ref="C164:M164" si="32">SUM(C161:C163)</f>
        <v>29.924999999999997</v>
      </c>
      <c r="D164" s="735">
        <f t="shared" si="32"/>
        <v>42.480000000000004</v>
      </c>
      <c r="E164" s="735">
        <f t="shared" si="32"/>
        <v>50.849999999999994</v>
      </c>
      <c r="F164" s="735">
        <f t="shared" si="32"/>
        <v>59.22</v>
      </c>
      <c r="G164" s="735">
        <f t="shared" si="32"/>
        <v>71.775000000000006</v>
      </c>
      <c r="H164" s="735">
        <f t="shared" si="32"/>
        <v>92.699999999999989</v>
      </c>
      <c r="I164" s="735">
        <f t="shared" si="32"/>
        <v>134.55000000000001</v>
      </c>
      <c r="J164" s="735">
        <f t="shared" si="32"/>
        <v>176.39999999999998</v>
      </c>
      <c r="K164" s="735">
        <f t="shared" si="32"/>
        <v>260.10000000000002</v>
      </c>
      <c r="L164" s="735">
        <f t="shared" si="32"/>
        <v>343.79999999999995</v>
      </c>
      <c r="M164" s="736">
        <f t="shared" si="32"/>
        <v>427.5</v>
      </c>
      <c r="N164" s="9"/>
      <c r="O164" s="6"/>
      <c r="P164" s="6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</row>
    <row r="165" spans="1:100" ht="15.75" customHeight="1" x14ac:dyDescent="0.3">
      <c r="A165" s="124" t="s">
        <v>89</v>
      </c>
      <c r="B165" s="135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75"/>
      <c r="N165" s="7"/>
      <c r="O165" s="6"/>
      <c r="P165" s="6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</row>
    <row r="166" spans="1:100" ht="15.75" customHeight="1" x14ac:dyDescent="0.3">
      <c r="A166" s="125" t="s">
        <v>12</v>
      </c>
      <c r="B166" s="135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75"/>
      <c r="N166" s="7"/>
      <c r="O166" s="6"/>
      <c r="P166" s="6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</row>
    <row r="167" spans="1:100" ht="6.75" customHeight="1" x14ac:dyDescent="0.3">
      <c r="A167" s="729"/>
      <c r="B167" s="737"/>
      <c r="C167" s="738"/>
      <c r="D167" s="738"/>
      <c r="E167" s="738"/>
      <c r="F167" s="738"/>
      <c r="G167" s="738"/>
      <c r="H167" s="738"/>
      <c r="I167" s="738"/>
      <c r="J167" s="738"/>
      <c r="K167" s="738"/>
      <c r="L167" s="738"/>
      <c r="M167" s="739"/>
      <c r="N167" s="7"/>
      <c r="O167" s="6"/>
      <c r="P167" s="6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</row>
    <row r="168" spans="1:100" ht="15.75" customHeight="1" x14ac:dyDescent="0.3">
      <c r="A168" s="53"/>
      <c r="B168" s="49"/>
      <c r="C168" s="682">
        <v>250</v>
      </c>
      <c r="D168" s="89">
        <v>400</v>
      </c>
      <c r="E168" s="89">
        <v>500</v>
      </c>
      <c r="F168" s="89">
        <v>600</v>
      </c>
      <c r="G168" s="89">
        <v>750</v>
      </c>
      <c r="H168" s="89">
        <v>1000</v>
      </c>
      <c r="I168" s="89">
        <v>1500</v>
      </c>
      <c r="J168" s="89">
        <v>2000</v>
      </c>
      <c r="K168" s="89">
        <v>3000</v>
      </c>
      <c r="L168" s="89">
        <v>4000</v>
      </c>
      <c r="M168" s="683">
        <v>5000</v>
      </c>
      <c r="N168" s="9"/>
      <c r="O168" s="6"/>
      <c r="P168" s="6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</row>
    <row r="169" spans="1:100" ht="18.75" x14ac:dyDescent="0.3">
      <c r="A169" s="154" t="s">
        <v>90</v>
      </c>
      <c r="B169" s="52"/>
      <c r="C169" s="94" t="s">
        <v>3</v>
      </c>
      <c r="D169" s="95" t="s">
        <v>3</v>
      </c>
      <c r="E169" s="95" t="s">
        <v>3</v>
      </c>
      <c r="F169" s="95" t="s">
        <v>3</v>
      </c>
      <c r="G169" s="95" t="s">
        <v>3</v>
      </c>
      <c r="H169" s="95" t="s">
        <v>3</v>
      </c>
      <c r="I169" s="95" t="s">
        <v>3</v>
      </c>
      <c r="J169" s="95" t="s">
        <v>3</v>
      </c>
      <c r="K169" s="95" t="s">
        <v>3</v>
      </c>
      <c r="L169" s="95" t="s">
        <v>3</v>
      </c>
      <c r="M169" s="156" t="s">
        <v>3</v>
      </c>
      <c r="N169" s="9"/>
      <c r="O169" s="6"/>
      <c r="P169" s="6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</row>
    <row r="170" spans="1:100" ht="16.5" x14ac:dyDescent="0.3">
      <c r="A170" s="634" t="s">
        <v>4</v>
      </c>
      <c r="B170" s="740">
        <v>1.9369999999999998E-2</v>
      </c>
      <c r="C170" s="701">
        <f>0.01937*C168</f>
        <v>4.8424999999999994</v>
      </c>
      <c r="D170" s="694">
        <f>0.01937*D168</f>
        <v>7.7479999999999993</v>
      </c>
      <c r="E170" s="694">
        <f t="shared" ref="E170:M170" si="33">0.01937*E168</f>
        <v>9.6849999999999987</v>
      </c>
      <c r="F170" s="694">
        <f t="shared" si="33"/>
        <v>11.622</v>
      </c>
      <c r="G170" s="694">
        <f t="shared" si="33"/>
        <v>14.527499999999998</v>
      </c>
      <c r="H170" s="694">
        <f t="shared" si="33"/>
        <v>19.369999999999997</v>
      </c>
      <c r="I170" s="694">
        <f t="shared" si="33"/>
        <v>29.054999999999996</v>
      </c>
      <c r="J170" s="694">
        <f t="shared" si="33"/>
        <v>38.739999999999995</v>
      </c>
      <c r="K170" s="694">
        <f t="shared" si="33"/>
        <v>58.109999999999992</v>
      </c>
      <c r="L170" s="694">
        <f t="shared" si="33"/>
        <v>77.47999999999999</v>
      </c>
      <c r="M170" s="695">
        <f t="shared" si="33"/>
        <v>96.85</v>
      </c>
      <c r="N170" s="9"/>
      <c r="O170" s="6"/>
      <c r="P170" s="6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</row>
    <row r="171" spans="1:100" ht="16.5" x14ac:dyDescent="0.3">
      <c r="A171" s="684" t="s">
        <v>91</v>
      </c>
      <c r="B171" s="741">
        <v>4.0680000000000001E-2</v>
      </c>
      <c r="C171" s="702">
        <f>B171*C168</f>
        <v>10.17</v>
      </c>
      <c r="D171" s="686">
        <f>0.04068*D168</f>
        <v>16.272000000000002</v>
      </c>
      <c r="E171" s="686">
        <f t="shared" ref="E171:M171" si="34">0.04068*E168</f>
        <v>20.34</v>
      </c>
      <c r="F171" s="686">
        <f t="shared" si="34"/>
        <v>24.408000000000001</v>
      </c>
      <c r="G171" s="686">
        <f t="shared" si="34"/>
        <v>30.51</v>
      </c>
      <c r="H171" s="686">
        <f t="shared" si="34"/>
        <v>40.68</v>
      </c>
      <c r="I171" s="686">
        <f t="shared" si="34"/>
        <v>61.02</v>
      </c>
      <c r="J171" s="686">
        <f t="shared" si="34"/>
        <v>81.36</v>
      </c>
      <c r="K171" s="686">
        <f t="shared" si="34"/>
        <v>122.04</v>
      </c>
      <c r="L171" s="686">
        <f t="shared" si="34"/>
        <v>162.72</v>
      </c>
      <c r="M171" s="687">
        <f t="shared" si="34"/>
        <v>203.4</v>
      </c>
      <c r="N171" s="9"/>
      <c r="O171" s="6"/>
      <c r="P171" s="6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</row>
    <row r="172" spans="1:100" ht="16.5" x14ac:dyDescent="0.3">
      <c r="A172" s="634" t="s">
        <v>5</v>
      </c>
      <c r="B172" s="742">
        <v>12</v>
      </c>
      <c r="C172" s="701">
        <v>12</v>
      </c>
      <c r="D172" s="694">
        <v>12</v>
      </c>
      <c r="E172" s="694">
        <v>12</v>
      </c>
      <c r="F172" s="694">
        <v>12</v>
      </c>
      <c r="G172" s="694">
        <v>12</v>
      </c>
      <c r="H172" s="694">
        <v>12</v>
      </c>
      <c r="I172" s="694">
        <v>12</v>
      </c>
      <c r="J172" s="694">
        <v>12</v>
      </c>
      <c r="K172" s="694">
        <v>12</v>
      </c>
      <c r="L172" s="694">
        <v>12</v>
      </c>
      <c r="M172" s="695">
        <v>12</v>
      </c>
      <c r="N172" s="9"/>
      <c r="O172" s="6"/>
      <c r="P172" s="6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</row>
    <row r="173" spans="1:100" ht="17.25" customHeight="1" x14ac:dyDescent="0.3">
      <c r="A173" s="638" t="s">
        <v>9</v>
      </c>
      <c r="B173" s="743">
        <v>2.4781999999999998E-2</v>
      </c>
      <c r="C173" s="734">
        <f>C168*B173</f>
        <v>6.1955</v>
      </c>
      <c r="D173" s="735">
        <f>D168*B173</f>
        <v>9.9127999999999989</v>
      </c>
      <c r="E173" s="735">
        <f>E168*B173</f>
        <v>12.391</v>
      </c>
      <c r="F173" s="735">
        <f>F168*B173</f>
        <v>14.869199999999999</v>
      </c>
      <c r="G173" s="735">
        <f>G168*B173</f>
        <v>18.586499999999997</v>
      </c>
      <c r="H173" s="735">
        <f>H168*B173</f>
        <v>24.782</v>
      </c>
      <c r="I173" s="735">
        <f>I168*B173</f>
        <v>37.172999999999995</v>
      </c>
      <c r="J173" s="735">
        <f>J168*B173</f>
        <v>49.564</v>
      </c>
      <c r="K173" s="735">
        <f>K168*B173</f>
        <v>74.345999999999989</v>
      </c>
      <c r="L173" s="735">
        <f>L168*B173</f>
        <v>99.128</v>
      </c>
      <c r="M173" s="736">
        <f>M168*B173</f>
        <v>123.91</v>
      </c>
      <c r="N173" s="9"/>
      <c r="O173" s="6"/>
      <c r="P173" s="6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</row>
    <row r="174" spans="1:100" ht="16.5" x14ac:dyDescent="0.3">
      <c r="A174" s="643" t="s">
        <v>10</v>
      </c>
      <c r="B174" s="744"/>
      <c r="C174" s="745">
        <f t="shared" ref="C174:M174" si="35">SUM(C170:C173)</f>
        <v>33.207999999999998</v>
      </c>
      <c r="D174" s="688">
        <f t="shared" si="35"/>
        <v>45.9328</v>
      </c>
      <c r="E174" s="688">
        <f t="shared" si="35"/>
        <v>54.415999999999997</v>
      </c>
      <c r="F174" s="688">
        <f t="shared" si="35"/>
        <v>62.8992</v>
      </c>
      <c r="G174" s="688">
        <f t="shared" si="35"/>
        <v>75.623999999999995</v>
      </c>
      <c r="H174" s="688">
        <f t="shared" si="35"/>
        <v>96.831999999999994</v>
      </c>
      <c r="I174" s="688">
        <f t="shared" si="35"/>
        <v>139.24799999999999</v>
      </c>
      <c r="J174" s="688">
        <f t="shared" si="35"/>
        <v>181.66399999999999</v>
      </c>
      <c r="K174" s="688">
        <f t="shared" si="35"/>
        <v>266.49599999999998</v>
      </c>
      <c r="L174" s="688">
        <f t="shared" si="35"/>
        <v>351.32799999999997</v>
      </c>
      <c r="M174" s="689">
        <f t="shared" si="35"/>
        <v>436.15999999999997</v>
      </c>
      <c r="N174" s="7"/>
      <c r="O174" s="6"/>
      <c r="P174" s="6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</row>
    <row r="175" spans="1:100" ht="15.75" customHeight="1" x14ac:dyDescent="0.3">
      <c r="A175" s="124" t="s">
        <v>92</v>
      </c>
      <c r="B175" s="135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78"/>
      <c r="N175" s="7"/>
      <c r="O175" s="6"/>
      <c r="P175" s="6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</row>
    <row r="176" spans="1:100" ht="15.75" customHeight="1" thickBot="1" x14ac:dyDescent="0.35">
      <c r="A176" s="121" t="s">
        <v>12</v>
      </c>
      <c r="B176" s="137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2"/>
      <c r="N176" s="7"/>
      <c r="O176" s="6"/>
      <c r="P176" s="6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</row>
    <row r="177" spans="1:100" ht="6.75" customHeight="1" x14ac:dyDescent="0.3">
      <c r="A177" s="73"/>
      <c r="B177" s="81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5"/>
      <c r="N177" s="7"/>
      <c r="O177" s="6"/>
      <c r="P177" s="6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</row>
    <row r="178" spans="1:100" ht="15.75" customHeight="1" x14ac:dyDescent="0.3">
      <c r="A178" s="53"/>
      <c r="B178" s="49"/>
      <c r="C178" s="93">
        <v>250</v>
      </c>
      <c r="D178" s="89">
        <v>400</v>
      </c>
      <c r="E178" s="89">
        <v>500</v>
      </c>
      <c r="F178" s="89">
        <v>600</v>
      </c>
      <c r="G178" s="89">
        <v>750</v>
      </c>
      <c r="H178" s="89">
        <v>1000</v>
      </c>
      <c r="I178" s="89">
        <v>1500</v>
      </c>
      <c r="J178" s="89">
        <v>2000</v>
      </c>
      <c r="K178" s="89">
        <v>3000</v>
      </c>
      <c r="L178" s="89">
        <v>4000</v>
      </c>
      <c r="M178" s="683">
        <v>5000</v>
      </c>
      <c r="N178" s="9"/>
      <c r="O178" s="6"/>
      <c r="P178" s="6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</row>
    <row r="179" spans="1:100" ht="18.75" x14ac:dyDescent="0.3">
      <c r="A179" s="119" t="s">
        <v>93</v>
      </c>
      <c r="B179" s="51"/>
      <c r="C179" s="94" t="s">
        <v>3</v>
      </c>
      <c r="D179" s="95" t="s">
        <v>3</v>
      </c>
      <c r="E179" s="95" t="s">
        <v>3</v>
      </c>
      <c r="F179" s="95" t="s">
        <v>3</v>
      </c>
      <c r="G179" s="95" t="s">
        <v>3</v>
      </c>
      <c r="H179" s="95" t="s">
        <v>3</v>
      </c>
      <c r="I179" s="95" t="s">
        <v>3</v>
      </c>
      <c r="J179" s="95" t="s">
        <v>3</v>
      </c>
      <c r="K179" s="95" t="s">
        <v>3</v>
      </c>
      <c r="L179" s="95" t="s">
        <v>3</v>
      </c>
      <c r="M179" s="156" t="s">
        <v>3</v>
      </c>
      <c r="N179" s="9"/>
      <c r="O179" s="6"/>
      <c r="P179" s="6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</row>
    <row r="180" spans="1:100" ht="16.5" x14ac:dyDescent="0.3">
      <c r="A180" s="634" t="s">
        <v>4</v>
      </c>
      <c r="B180" s="746">
        <v>1.7860000000000001E-2</v>
      </c>
      <c r="C180" s="747">
        <f>0.01786*C178</f>
        <v>4.4649999999999999</v>
      </c>
      <c r="D180" s="748">
        <f>0.01786*D178</f>
        <v>7.1440000000000001</v>
      </c>
      <c r="E180" s="748">
        <f t="shared" ref="E180:M180" si="36">0.01786*E178</f>
        <v>8.93</v>
      </c>
      <c r="F180" s="748">
        <f t="shared" si="36"/>
        <v>10.716000000000001</v>
      </c>
      <c r="G180" s="749">
        <f>0.01786*G178</f>
        <v>13.395000000000001</v>
      </c>
      <c r="H180" s="748">
        <f t="shared" si="36"/>
        <v>17.86</v>
      </c>
      <c r="I180" s="748">
        <f t="shared" si="36"/>
        <v>26.790000000000003</v>
      </c>
      <c r="J180" s="748">
        <f t="shared" si="36"/>
        <v>35.72</v>
      </c>
      <c r="K180" s="748">
        <f t="shared" si="36"/>
        <v>53.580000000000005</v>
      </c>
      <c r="L180" s="748">
        <f t="shared" si="36"/>
        <v>71.44</v>
      </c>
      <c r="M180" s="750">
        <f t="shared" si="36"/>
        <v>89.300000000000011</v>
      </c>
      <c r="N180" s="9"/>
      <c r="O180" s="6"/>
      <c r="P180" s="6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</row>
    <row r="181" spans="1:100" ht="16.5" x14ac:dyDescent="0.3">
      <c r="A181" s="684" t="s">
        <v>91</v>
      </c>
      <c r="B181" s="741">
        <v>3.8280000000000002E-2</v>
      </c>
      <c r="C181" s="702">
        <f>0.03828*C178</f>
        <v>9.57</v>
      </c>
      <c r="D181" s="686">
        <f>0.03828*D178</f>
        <v>15.312000000000001</v>
      </c>
      <c r="E181" s="686">
        <f t="shared" ref="E181:M181" si="37">0.03828*E178</f>
        <v>19.14</v>
      </c>
      <c r="F181" s="686">
        <f t="shared" si="37"/>
        <v>22.968</v>
      </c>
      <c r="G181" s="751">
        <f t="shared" si="37"/>
        <v>28.71</v>
      </c>
      <c r="H181" s="686">
        <f t="shared" si="37"/>
        <v>38.28</v>
      </c>
      <c r="I181" s="686">
        <f t="shared" si="37"/>
        <v>57.42</v>
      </c>
      <c r="J181" s="686">
        <f t="shared" si="37"/>
        <v>76.56</v>
      </c>
      <c r="K181" s="686">
        <f t="shared" si="37"/>
        <v>114.84</v>
      </c>
      <c r="L181" s="686">
        <f t="shared" si="37"/>
        <v>153.12</v>
      </c>
      <c r="M181" s="687">
        <f t="shared" si="37"/>
        <v>191.4</v>
      </c>
      <c r="N181" s="14"/>
      <c r="O181" s="14"/>
      <c r="P181" s="15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</row>
    <row r="182" spans="1:100" ht="16.5" x14ac:dyDescent="0.3">
      <c r="A182" s="643" t="s">
        <v>5</v>
      </c>
      <c r="B182" s="644">
        <v>12</v>
      </c>
      <c r="C182" s="752">
        <v>12</v>
      </c>
      <c r="D182" s="753">
        <v>12</v>
      </c>
      <c r="E182" s="753">
        <v>12</v>
      </c>
      <c r="F182" s="753">
        <v>12</v>
      </c>
      <c r="G182" s="754">
        <v>12</v>
      </c>
      <c r="H182" s="753">
        <v>12</v>
      </c>
      <c r="I182" s="753">
        <v>12</v>
      </c>
      <c r="J182" s="753">
        <v>12</v>
      </c>
      <c r="K182" s="753">
        <v>12</v>
      </c>
      <c r="L182" s="753">
        <v>12</v>
      </c>
      <c r="M182" s="755">
        <v>12</v>
      </c>
      <c r="N182" s="14"/>
      <c r="O182" s="14"/>
      <c r="P182" s="15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</row>
    <row r="183" spans="1:100" ht="16.5" x14ac:dyDescent="0.3">
      <c r="A183" s="638" t="s">
        <v>9</v>
      </c>
      <c r="B183" s="743">
        <f>B173</f>
        <v>2.4781999999999998E-2</v>
      </c>
      <c r="C183" s="756">
        <f>C178*B183</f>
        <v>6.1955</v>
      </c>
      <c r="D183" s="757">
        <f>D178*B183</f>
        <v>9.9127999999999989</v>
      </c>
      <c r="E183" s="757">
        <f>E178*B183</f>
        <v>12.391</v>
      </c>
      <c r="F183" s="757">
        <f>F178*B183</f>
        <v>14.869199999999999</v>
      </c>
      <c r="G183" s="758">
        <f>G178*B183</f>
        <v>18.586499999999997</v>
      </c>
      <c r="H183" s="757">
        <f>H178*B183</f>
        <v>24.782</v>
      </c>
      <c r="I183" s="757">
        <f>I178*B183</f>
        <v>37.172999999999995</v>
      </c>
      <c r="J183" s="757">
        <f>J178*B183</f>
        <v>49.564</v>
      </c>
      <c r="K183" s="757">
        <f>K178*B183</f>
        <v>74.345999999999989</v>
      </c>
      <c r="L183" s="757">
        <f>L178*B183</f>
        <v>99.128</v>
      </c>
      <c r="M183" s="759">
        <f>M178*B183</f>
        <v>123.91</v>
      </c>
      <c r="N183" s="14"/>
      <c r="O183" s="14"/>
      <c r="P183" s="15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</row>
    <row r="184" spans="1:100" ht="16.5" x14ac:dyDescent="0.3">
      <c r="A184" s="643" t="s">
        <v>10</v>
      </c>
      <c r="B184" s="744"/>
      <c r="C184" s="760">
        <f t="shared" ref="C184:M184" si="38">SUM(C180:C183)</f>
        <v>32.230499999999999</v>
      </c>
      <c r="D184" s="761">
        <f t="shared" si="38"/>
        <v>44.3688</v>
      </c>
      <c r="E184" s="761">
        <f t="shared" si="38"/>
        <v>52.460999999999999</v>
      </c>
      <c r="F184" s="761">
        <f t="shared" si="38"/>
        <v>60.553199999999997</v>
      </c>
      <c r="G184" s="762">
        <f t="shared" si="38"/>
        <v>72.691500000000005</v>
      </c>
      <c r="H184" s="761">
        <f t="shared" si="38"/>
        <v>92.921999999999997</v>
      </c>
      <c r="I184" s="761">
        <f t="shared" si="38"/>
        <v>133.38300000000001</v>
      </c>
      <c r="J184" s="761">
        <f t="shared" si="38"/>
        <v>173.84399999999999</v>
      </c>
      <c r="K184" s="761">
        <f t="shared" si="38"/>
        <v>254.76600000000002</v>
      </c>
      <c r="L184" s="761">
        <f t="shared" si="38"/>
        <v>335.68799999999999</v>
      </c>
      <c r="M184" s="763">
        <f t="shared" si="38"/>
        <v>416.61</v>
      </c>
      <c r="N184" s="9"/>
      <c r="O184" s="6"/>
      <c r="P184" s="6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</row>
    <row r="185" spans="1:100" ht="15.75" customHeight="1" x14ac:dyDescent="0.3">
      <c r="A185" s="124" t="s">
        <v>94</v>
      </c>
      <c r="B185" s="135"/>
      <c r="C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75"/>
      <c r="N185" s="7"/>
      <c r="O185" s="6"/>
      <c r="P185" s="6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</row>
    <row r="186" spans="1:100" ht="15.75" customHeight="1" thickBot="1" x14ac:dyDescent="0.35">
      <c r="A186" s="121" t="s">
        <v>12</v>
      </c>
      <c r="B186" s="137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9"/>
      <c r="N186" s="7"/>
      <c r="O186" s="6"/>
      <c r="P186" s="6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</row>
    <row r="187" spans="1:100" ht="6.75" customHeight="1" x14ac:dyDescent="0.3">
      <c r="A187" s="73"/>
      <c r="B187" s="81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3"/>
      <c r="N187" s="7"/>
      <c r="O187" s="6"/>
      <c r="P187" s="6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</row>
    <row r="188" spans="1:100" ht="16.5" x14ac:dyDescent="0.3">
      <c r="A188" s="67"/>
      <c r="B188" s="49"/>
      <c r="C188" s="682">
        <v>250</v>
      </c>
      <c r="D188" s="89">
        <v>400</v>
      </c>
      <c r="E188" s="89">
        <v>500</v>
      </c>
      <c r="F188" s="89">
        <v>600</v>
      </c>
      <c r="G188" s="89">
        <v>750</v>
      </c>
      <c r="H188" s="89">
        <v>1000</v>
      </c>
      <c r="I188" s="89">
        <v>1500</v>
      </c>
      <c r="J188" s="89">
        <v>2000</v>
      </c>
      <c r="K188" s="89">
        <v>3000</v>
      </c>
      <c r="L188" s="89">
        <v>4000</v>
      </c>
      <c r="M188" s="633">
        <v>5000</v>
      </c>
      <c r="N188" s="9"/>
      <c r="O188" s="6"/>
      <c r="P188" s="6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</row>
    <row r="189" spans="1:100" ht="18.75" x14ac:dyDescent="0.3">
      <c r="A189" s="119" t="s">
        <v>95</v>
      </c>
      <c r="B189" s="50"/>
      <c r="C189" s="94" t="s">
        <v>3</v>
      </c>
      <c r="D189" s="95" t="s">
        <v>3</v>
      </c>
      <c r="E189" s="95" t="s">
        <v>3</v>
      </c>
      <c r="F189" s="95" t="s">
        <v>3</v>
      </c>
      <c r="G189" s="95" t="s">
        <v>3</v>
      </c>
      <c r="H189" s="95" t="s">
        <v>3</v>
      </c>
      <c r="I189" s="95" t="s">
        <v>3</v>
      </c>
      <c r="J189" s="95" t="s">
        <v>3</v>
      </c>
      <c r="K189" s="95" t="s">
        <v>3</v>
      </c>
      <c r="L189" s="95" t="s">
        <v>3</v>
      </c>
      <c r="M189" s="156" t="s">
        <v>3</v>
      </c>
      <c r="N189" s="9"/>
      <c r="O189" s="6"/>
      <c r="P189" s="6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</row>
    <row r="190" spans="1:100" ht="16.5" x14ac:dyDescent="0.3">
      <c r="A190" s="634" t="s">
        <v>4</v>
      </c>
      <c r="B190" s="635" t="s">
        <v>17</v>
      </c>
      <c r="C190" s="701">
        <f>C188*0.0496</f>
        <v>12.4</v>
      </c>
      <c r="D190" s="764">
        <f>D188*0.0496</f>
        <v>19.84</v>
      </c>
      <c r="E190" s="764">
        <f>E188*0.0496</f>
        <v>24.8</v>
      </c>
      <c r="F190" s="764">
        <f>24.8+((F188-500)*0.0431)</f>
        <v>29.11</v>
      </c>
      <c r="G190" s="764">
        <f t="shared" ref="G190:M190" si="39">24.8+((G188-500)*0.0431)</f>
        <v>35.575000000000003</v>
      </c>
      <c r="H190" s="764">
        <f t="shared" si="39"/>
        <v>46.35</v>
      </c>
      <c r="I190" s="764">
        <f t="shared" si="39"/>
        <v>67.900000000000006</v>
      </c>
      <c r="J190" s="764">
        <f t="shared" si="39"/>
        <v>89.45</v>
      </c>
      <c r="K190" s="764">
        <f t="shared" si="39"/>
        <v>132.55000000000001</v>
      </c>
      <c r="L190" s="764">
        <f t="shared" si="39"/>
        <v>175.65</v>
      </c>
      <c r="M190" s="765">
        <f t="shared" si="39"/>
        <v>218.75</v>
      </c>
      <c r="N190" s="7"/>
      <c r="O190" s="6"/>
      <c r="P190" s="6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</row>
    <row r="191" spans="1:100" ht="16.5" x14ac:dyDescent="0.3">
      <c r="A191" s="684" t="s">
        <v>96</v>
      </c>
      <c r="B191" s="685">
        <v>5.49</v>
      </c>
      <c r="C191" s="702">
        <v>5.49</v>
      </c>
      <c r="D191" s="686">
        <v>5.49</v>
      </c>
      <c r="E191" s="686">
        <v>5.49</v>
      </c>
      <c r="F191" s="686">
        <v>5.49</v>
      </c>
      <c r="G191" s="686">
        <v>5.49</v>
      </c>
      <c r="H191" s="686">
        <v>5.49</v>
      </c>
      <c r="I191" s="686">
        <v>5.49</v>
      </c>
      <c r="J191" s="686">
        <v>5.49</v>
      </c>
      <c r="K191" s="686">
        <v>5.49</v>
      </c>
      <c r="L191" s="686">
        <v>5.49</v>
      </c>
      <c r="M191" s="687">
        <v>5.49</v>
      </c>
      <c r="N191" s="7"/>
      <c r="O191" s="6"/>
      <c r="P191" s="6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</row>
    <row r="192" spans="1:100" ht="16.5" x14ac:dyDescent="0.3">
      <c r="A192" s="643" t="s">
        <v>6</v>
      </c>
      <c r="B192" s="644"/>
      <c r="C192" s="766">
        <f>SUM(C190:C191)</f>
        <v>17.89</v>
      </c>
      <c r="D192" s="767">
        <f t="shared" ref="D192:M192" si="40">SUM(D190:D191)</f>
        <v>25.33</v>
      </c>
      <c r="E192" s="767">
        <f t="shared" si="40"/>
        <v>30.29</v>
      </c>
      <c r="F192" s="767">
        <f t="shared" si="40"/>
        <v>34.6</v>
      </c>
      <c r="G192" s="767">
        <f t="shared" si="40"/>
        <v>41.065000000000005</v>
      </c>
      <c r="H192" s="767">
        <f t="shared" si="40"/>
        <v>51.84</v>
      </c>
      <c r="I192" s="767">
        <f t="shared" si="40"/>
        <v>73.39</v>
      </c>
      <c r="J192" s="767">
        <f t="shared" si="40"/>
        <v>94.94</v>
      </c>
      <c r="K192" s="767">
        <f t="shared" si="40"/>
        <v>138.04000000000002</v>
      </c>
      <c r="L192" s="767">
        <f t="shared" si="40"/>
        <v>181.14000000000001</v>
      </c>
      <c r="M192" s="768">
        <f t="shared" si="40"/>
        <v>224.24</v>
      </c>
      <c r="N192" s="7"/>
      <c r="O192" s="6"/>
      <c r="P192" s="6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</row>
    <row r="193" spans="1:100" ht="16.5" x14ac:dyDescent="0.3">
      <c r="A193" s="769" t="s">
        <v>97</v>
      </c>
      <c r="B193" s="770">
        <v>0.29899900000000001</v>
      </c>
      <c r="C193" s="771">
        <f>C192*B193</f>
        <v>5.3490921100000008</v>
      </c>
      <c r="D193" s="772">
        <f>D192*B193</f>
        <v>7.5736446700000002</v>
      </c>
      <c r="E193" s="772">
        <f>E192*B193</f>
        <v>9.0566797100000009</v>
      </c>
      <c r="F193" s="772">
        <f>F192*B193</f>
        <v>10.3453654</v>
      </c>
      <c r="G193" s="772">
        <f>G192*B193</f>
        <v>12.278393935000002</v>
      </c>
      <c r="H193" s="772">
        <f>H192*B193</f>
        <v>15.500108160000002</v>
      </c>
      <c r="I193" s="772">
        <f>I192*B193</f>
        <v>21.943536610000002</v>
      </c>
      <c r="J193" s="772">
        <f>J192*B193</f>
        <v>28.386965060000001</v>
      </c>
      <c r="K193" s="772">
        <f>K192*B193</f>
        <v>41.273821960000006</v>
      </c>
      <c r="L193" s="772">
        <f>L192*B193</f>
        <v>54.160678860000004</v>
      </c>
      <c r="M193" s="773">
        <f>M192*B193</f>
        <v>67.047535760000002</v>
      </c>
      <c r="N193" s="7"/>
      <c r="O193" s="6"/>
      <c r="P193" s="6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</row>
    <row r="194" spans="1:100" ht="16.5" x14ac:dyDescent="0.3">
      <c r="A194" s="643" t="s">
        <v>98</v>
      </c>
      <c r="B194" s="774">
        <v>-7.0041999999999993E-2</v>
      </c>
      <c r="C194" s="775">
        <f>C192*B194</f>
        <v>-1.2530513799999998</v>
      </c>
      <c r="D194" s="776">
        <f>D192*B194</f>
        <v>-1.7741638599999998</v>
      </c>
      <c r="E194" s="776">
        <f>E192*B194</f>
        <v>-2.1215721799999998</v>
      </c>
      <c r="F194" s="776">
        <f>F192*B194</f>
        <v>-2.4234532</v>
      </c>
      <c r="G194" s="776">
        <f>G192*B194</f>
        <v>-2.87627473</v>
      </c>
      <c r="H194" s="776">
        <f>H192*B194</f>
        <v>-3.6309772799999998</v>
      </c>
      <c r="I194" s="776">
        <f>I192*B194</f>
        <v>-5.1403823799999993</v>
      </c>
      <c r="J194" s="776">
        <f>J192*B194</f>
        <v>-6.6497874799999988</v>
      </c>
      <c r="K194" s="776">
        <f>K192*B194</f>
        <v>-9.6685976800000013</v>
      </c>
      <c r="L194" s="776">
        <f>L192*B194</f>
        <v>-12.68740788</v>
      </c>
      <c r="M194" s="777">
        <f>M192*B194</f>
        <v>-15.706218079999999</v>
      </c>
      <c r="N194" s="7"/>
      <c r="O194" s="6"/>
      <c r="P194" s="6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</row>
    <row r="195" spans="1:100" ht="16.5" x14ac:dyDescent="0.3">
      <c r="A195" s="638" t="s">
        <v>99</v>
      </c>
      <c r="B195" s="728">
        <v>5.4600000000000004E-4</v>
      </c>
      <c r="C195" s="734">
        <f>C188*B195</f>
        <v>0.13650000000000001</v>
      </c>
      <c r="D195" s="735">
        <f>D188*B195</f>
        <v>0.21840000000000001</v>
      </c>
      <c r="E195" s="735">
        <f>E188*B195</f>
        <v>0.27300000000000002</v>
      </c>
      <c r="F195" s="735">
        <f>F188*B195</f>
        <v>0.3276</v>
      </c>
      <c r="G195" s="735">
        <f>G188*B195</f>
        <v>0.40950000000000003</v>
      </c>
      <c r="H195" s="735">
        <f>H188*B195</f>
        <v>0.54600000000000004</v>
      </c>
      <c r="I195" s="735">
        <f>I188*B195</f>
        <v>0.81900000000000006</v>
      </c>
      <c r="J195" s="735">
        <f>J188*B195</f>
        <v>1.0920000000000001</v>
      </c>
      <c r="K195" s="735">
        <f>K188*B195</f>
        <v>1.6380000000000001</v>
      </c>
      <c r="L195" s="735">
        <f>L188*B195</f>
        <v>2.1840000000000002</v>
      </c>
      <c r="M195" s="736">
        <f>M188*B195</f>
        <v>2.7300000000000004</v>
      </c>
      <c r="N195" s="7"/>
      <c r="O195" s="6"/>
      <c r="P195" s="6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</row>
    <row r="196" spans="1:100" ht="16.5" x14ac:dyDescent="0.3">
      <c r="A196" s="643" t="s">
        <v>57</v>
      </c>
      <c r="B196" s="778">
        <v>3.9300000000000001E-4</v>
      </c>
      <c r="C196" s="745">
        <f>B196*C188</f>
        <v>9.8250000000000004E-2</v>
      </c>
      <c r="D196" s="688">
        <f>B196*D188</f>
        <v>0.15720000000000001</v>
      </c>
      <c r="E196" s="688">
        <f>B196*E188</f>
        <v>0.19650000000000001</v>
      </c>
      <c r="F196" s="688">
        <f>B196*F188</f>
        <v>0.23580000000000001</v>
      </c>
      <c r="G196" s="688">
        <f>B196*G188</f>
        <v>0.29475000000000001</v>
      </c>
      <c r="H196" s="688">
        <f>B196*H188</f>
        <v>0.39300000000000002</v>
      </c>
      <c r="I196" s="688">
        <f>B196*I188</f>
        <v>0.58950000000000002</v>
      </c>
      <c r="J196" s="688">
        <f>B196*J188</f>
        <v>0.78600000000000003</v>
      </c>
      <c r="K196" s="688">
        <f>B196*K188</f>
        <v>1.179</v>
      </c>
      <c r="L196" s="688">
        <f>B196*L188</f>
        <v>1.5720000000000001</v>
      </c>
      <c r="M196" s="689">
        <f>B196*M188</f>
        <v>1.9650000000000001</v>
      </c>
      <c r="N196" s="7"/>
      <c r="O196" s="6"/>
      <c r="P196" s="6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</row>
    <row r="197" spans="1:100" ht="16.5" x14ac:dyDescent="0.3">
      <c r="A197" s="638" t="s">
        <v>100</v>
      </c>
      <c r="B197" s="779">
        <v>0</v>
      </c>
      <c r="C197" s="780">
        <f>C188*B197</f>
        <v>0</v>
      </c>
      <c r="D197" s="781">
        <f>D188*B197</f>
        <v>0</v>
      </c>
      <c r="E197" s="781">
        <f>E188*B197</f>
        <v>0</v>
      </c>
      <c r="F197" s="781">
        <f>F188*B197</f>
        <v>0</v>
      </c>
      <c r="G197" s="781">
        <f>G188*B197</f>
        <v>0</v>
      </c>
      <c r="H197" s="781">
        <f>H188*B197</f>
        <v>0</v>
      </c>
      <c r="I197" s="781">
        <f>I188*B197</f>
        <v>0</v>
      </c>
      <c r="J197" s="781">
        <f>J188*B197</f>
        <v>0</v>
      </c>
      <c r="K197" s="781">
        <f>K188*B197</f>
        <v>0</v>
      </c>
      <c r="L197" s="781">
        <f>L188*B197</f>
        <v>0</v>
      </c>
      <c r="M197" s="782">
        <f>M188*B197</f>
        <v>0</v>
      </c>
      <c r="N197" s="7"/>
      <c r="O197" s="6"/>
      <c r="P197" s="6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</row>
    <row r="198" spans="1:100" ht="16.5" x14ac:dyDescent="0.3">
      <c r="A198" s="643" t="s">
        <v>24</v>
      </c>
      <c r="B198" s="159">
        <v>3.4107999999999999E-2</v>
      </c>
      <c r="C198" s="160">
        <f>C188*$B198</f>
        <v>8.5269999999999992</v>
      </c>
      <c r="D198" s="102">
        <f>D188*B198</f>
        <v>13.6432</v>
      </c>
      <c r="E198" s="102">
        <f>E188*B198</f>
        <v>17.053999999999998</v>
      </c>
      <c r="F198" s="102">
        <f>F188*B198</f>
        <v>20.4648</v>
      </c>
      <c r="G198" s="102">
        <f>G188*B198</f>
        <v>25.581</v>
      </c>
      <c r="H198" s="102">
        <f>H188*B198</f>
        <v>34.107999999999997</v>
      </c>
      <c r="I198" s="102">
        <f>I188*B198</f>
        <v>51.161999999999999</v>
      </c>
      <c r="J198" s="102">
        <f>J188*B198</f>
        <v>68.215999999999994</v>
      </c>
      <c r="K198" s="102">
        <f>K188*B198</f>
        <v>102.324</v>
      </c>
      <c r="L198" s="102">
        <f>L188*B198</f>
        <v>136.43199999999999</v>
      </c>
      <c r="M198" s="452">
        <f>M188*B198</f>
        <v>170.54</v>
      </c>
      <c r="N198" s="7"/>
      <c r="O198" s="6"/>
      <c r="P198" s="6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</row>
    <row r="199" spans="1:100" ht="16.5" x14ac:dyDescent="0.3">
      <c r="A199" s="638" t="s">
        <v>8</v>
      </c>
      <c r="B199" s="676">
        <v>5.9199999999999997E-4</v>
      </c>
      <c r="C199" s="783">
        <f>C188*B199</f>
        <v>0.14799999999999999</v>
      </c>
      <c r="D199" s="784">
        <f>D188*B199</f>
        <v>0.23679999999999998</v>
      </c>
      <c r="E199" s="784">
        <f>E188*B199</f>
        <v>0.29599999999999999</v>
      </c>
      <c r="F199" s="784">
        <f>F188*B199</f>
        <v>0.35519999999999996</v>
      </c>
      <c r="G199" s="784">
        <f>G188*B199</f>
        <v>0.44399999999999995</v>
      </c>
      <c r="H199" s="784">
        <f>H188*B199</f>
        <v>0.59199999999999997</v>
      </c>
      <c r="I199" s="784">
        <f>I188*B199</f>
        <v>0.8879999999999999</v>
      </c>
      <c r="J199" s="784">
        <f>J188*B199</f>
        <v>1.1839999999999999</v>
      </c>
      <c r="K199" s="784">
        <f>K188*B199</f>
        <v>1.7759999999999998</v>
      </c>
      <c r="L199" s="784">
        <f>L188*B199</f>
        <v>2.3679999999999999</v>
      </c>
      <c r="M199" s="785">
        <f>M188*B199</f>
        <v>2.96</v>
      </c>
      <c r="N199" s="7"/>
      <c r="O199" s="6"/>
      <c r="P199" s="6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</row>
    <row r="200" spans="1:100" ht="16.5" x14ac:dyDescent="0.3">
      <c r="A200" s="643" t="s">
        <v>10</v>
      </c>
      <c r="B200" s="778"/>
      <c r="C200" s="766">
        <f t="shared" ref="C200:M200" si="41">SUM(C192:C199)</f>
        <v>30.895790730000005</v>
      </c>
      <c r="D200" s="767">
        <f t="shared" si="41"/>
        <v>45.385080809999998</v>
      </c>
      <c r="E200" s="767">
        <f t="shared" si="41"/>
        <v>55.04460753</v>
      </c>
      <c r="F200" s="767">
        <f t="shared" si="41"/>
        <v>63.905312199999997</v>
      </c>
      <c r="G200" s="767">
        <f t="shared" si="41"/>
        <v>77.196369205000011</v>
      </c>
      <c r="H200" s="767">
        <f>SUM(H192:H199)</f>
        <v>99.348130879999999</v>
      </c>
      <c r="I200" s="767">
        <f>SUM(I192:I199)</f>
        <v>143.65165423000002</v>
      </c>
      <c r="J200" s="767">
        <f t="shared" si="41"/>
        <v>187.95517757999997</v>
      </c>
      <c r="K200" s="767">
        <f t="shared" si="41"/>
        <v>276.56222428000007</v>
      </c>
      <c r="L200" s="767">
        <f t="shared" si="41"/>
        <v>365.16927098000002</v>
      </c>
      <c r="M200" s="768">
        <f t="shared" si="41"/>
        <v>453.77631767999998</v>
      </c>
      <c r="N200" s="7"/>
      <c r="O200" s="6"/>
      <c r="P200" s="6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</row>
    <row r="201" spans="1:100" ht="15.75" customHeight="1" x14ac:dyDescent="0.3">
      <c r="A201" s="125" t="s">
        <v>101</v>
      </c>
      <c r="B201" s="129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786"/>
      <c r="N201" s="7"/>
      <c r="O201" s="6"/>
      <c r="P201" s="6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</row>
    <row r="202" spans="1:100" ht="15.75" customHeight="1" x14ac:dyDescent="0.3">
      <c r="A202" s="125" t="s">
        <v>102</v>
      </c>
      <c r="B202" s="129"/>
      <c r="C202" s="130"/>
      <c r="D202" s="130"/>
      <c r="E202" s="130"/>
      <c r="F202" s="130"/>
      <c r="G202" s="130"/>
      <c r="H202" s="130"/>
      <c r="I202" s="130"/>
      <c r="J202" s="130"/>
      <c r="K202" s="130"/>
      <c r="L202" s="130"/>
      <c r="M202" s="162"/>
      <c r="N202" s="7"/>
      <c r="O202" s="6"/>
      <c r="P202" s="6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</row>
    <row r="203" spans="1:100" ht="15.75" customHeight="1" x14ac:dyDescent="0.3">
      <c r="A203" s="185" t="s">
        <v>27</v>
      </c>
      <c r="B203" s="187"/>
      <c r="C203" s="188"/>
      <c r="D203" s="188"/>
      <c r="E203" s="188"/>
      <c r="F203" s="188"/>
      <c r="G203" s="188"/>
      <c r="H203" s="188"/>
      <c r="I203" s="188"/>
      <c r="J203" s="188"/>
      <c r="K203" s="188"/>
      <c r="L203" s="188"/>
      <c r="M203" s="189"/>
      <c r="N203" s="7"/>
      <c r="O203" s="6"/>
      <c r="P203" s="6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</row>
    <row r="204" spans="1:100" ht="6.75" customHeight="1" x14ac:dyDescent="0.3">
      <c r="A204" s="729"/>
      <c r="B204" s="737"/>
      <c r="C204" s="738"/>
      <c r="D204" s="738"/>
      <c r="E204" s="738"/>
      <c r="F204" s="738"/>
      <c r="G204" s="738"/>
      <c r="H204" s="738"/>
      <c r="I204" s="738"/>
      <c r="J204" s="738"/>
      <c r="K204" s="738"/>
      <c r="L204" s="738"/>
      <c r="M204" s="739"/>
      <c r="N204" s="7"/>
      <c r="O204" s="6"/>
      <c r="P204" s="6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</row>
    <row r="205" spans="1:100" ht="15.75" customHeight="1" x14ac:dyDescent="0.3">
      <c r="A205" s="704"/>
      <c r="B205" s="705"/>
      <c r="C205" s="682">
        <v>250</v>
      </c>
      <c r="D205" s="706">
        <v>400</v>
      </c>
      <c r="E205" s="706">
        <v>500</v>
      </c>
      <c r="F205" s="706">
        <v>600</v>
      </c>
      <c r="G205" s="706">
        <v>750</v>
      </c>
      <c r="H205" s="706">
        <v>1000</v>
      </c>
      <c r="I205" s="706">
        <v>1500</v>
      </c>
      <c r="J205" s="706">
        <v>2000</v>
      </c>
      <c r="K205" s="706">
        <v>3000</v>
      </c>
      <c r="L205" s="706">
        <v>4000</v>
      </c>
      <c r="M205" s="683">
        <v>5000</v>
      </c>
      <c r="N205" s="7"/>
      <c r="O205" s="6"/>
      <c r="P205" s="6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</row>
    <row r="206" spans="1:100" ht="18.75" x14ac:dyDescent="0.3">
      <c r="A206" s="119" t="s">
        <v>103</v>
      </c>
      <c r="B206" s="55"/>
      <c r="C206" s="94" t="s">
        <v>3</v>
      </c>
      <c r="D206" s="95" t="s">
        <v>3</v>
      </c>
      <c r="E206" s="95" t="s">
        <v>3</v>
      </c>
      <c r="F206" s="95" t="s">
        <v>3</v>
      </c>
      <c r="G206" s="95" t="s">
        <v>3</v>
      </c>
      <c r="H206" s="95" t="s">
        <v>3</v>
      </c>
      <c r="I206" s="95" t="s">
        <v>3</v>
      </c>
      <c r="J206" s="95" t="s">
        <v>3</v>
      </c>
      <c r="K206" s="95" t="s">
        <v>3</v>
      </c>
      <c r="L206" s="95" t="s">
        <v>3</v>
      </c>
      <c r="M206" s="156" t="s">
        <v>3</v>
      </c>
      <c r="N206" s="9"/>
      <c r="O206" s="6"/>
      <c r="P206" s="6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</row>
    <row r="207" spans="1:100" ht="16.5" x14ac:dyDescent="0.3">
      <c r="A207" s="634" t="s">
        <v>4</v>
      </c>
      <c r="B207" s="635" t="s">
        <v>17</v>
      </c>
      <c r="C207" s="787">
        <f t="shared" ref="C207:H207" si="42">C205*0.05212</f>
        <v>13.03</v>
      </c>
      <c r="D207" s="788">
        <f t="shared" si="42"/>
        <v>20.847999999999999</v>
      </c>
      <c r="E207" s="788">
        <f t="shared" si="42"/>
        <v>26.06</v>
      </c>
      <c r="F207" s="788">
        <f t="shared" si="42"/>
        <v>31.271999999999998</v>
      </c>
      <c r="G207" s="788">
        <f t="shared" si="42"/>
        <v>39.089999999999996</v>
      </c>
      <c r="H207" s="788">
        <f t="shared" si="42"/>
        <v>52.12</v>
      </c>
      <c r="I207" s="788">
        <f>62.544+((I205-1200)*0.04444)</f>
        <v>75.876000000000005</v>
      </c>
      <c r="J207" s="788">
        <f>62.544+((J205-1200)*0.04444)</f>
        <v>98.096000000000004</v>
      </c>
      <c r="K207" s="788">
        <f>62.544+((K205-1200)*0.04444)</f>
        <v>142.536</v>
      </c>
      <c r="L207" s="788">
        <f>62.544+((L205-1200)*0.04444)</f>
        <v>186.976</v>
      </c>
      <c r="M207" s="789">
        <f>62.544+((M205-1200)*0.04444)</f>
        <v>231.416</v>
      </c>
      <c r="N207" s="9"/>
      <c r="O207" s="6"/>
      <c r="P207" s="6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</row>
    <row r="208" spans="1:100" ht="16.5" x14ac:dyDescent="0.3">
      <c r="A208" s="684" t="s">
        <v>5</v>
      </c>
      <c r="B208" s="685">
        <v>9</v>
      </c>
      <c r="C208" s="702">
        <v>9</v>
      </c>
      <c r="D208" s="686">
        <v>9</v>
      </c>
      <c r="E208" s="686">
        <v>9</v>
      </c>
      <c r="F208" s="686">
        <v>9</v>
      </c>
      <c r="G208" s="686">
        <v>9</v>
      </c>
      <c r="H208" s="686">
        <v>9</v>
      </c>
      <c r="I208" s="686">
        <v>9</v>
      </c>
      <c r="J208" s="686">
        <v>9</v>
      </c>
      <c r="K208" s="686">
        <v>9</v>
      </c>
      <c r="L208" s="686">
        <v>9</v>
      </c>
      <c r="M208" s="687">
        <v>9</v>
      </c>
      <c r="N208" s="9"/>
      <c r="O208" s="6"/>
      <c r="P208" s="6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</row>
    <row r="209" spans="1:100" ht="16.5" x14ac:dyDescent="0.3">
      <c r="A209" s="643" t="s">
        <v>104</v>
      </c>
      <c r="B209" s="790">
        <v>-1.8000000000000001E-4</v>
      </c>
      <c r="C209" s="791">
        <f>B209*C205</f>
        <v>-4.5000000000000005E-2</v>
      </c>
      <c r="D209" s="792">
        <f>B209*D205</f>
        <v>-7.2000000000000008E-2</v>
      </c>
      <c r="E209" s="792">
        <f>B209*E205</f>
        <v>-9.0000000000000011E-2</v>
      </c>
      <c r="F209" s="792">
        <f>B209*F205</f>
        <v>-0.10800000000000001</v>
      </c>
      <c r="G209" s="792">
        <f>B209*G205</f>
        <v>-0.13500000000000001</v>
      </c>
      <c r="H209" s="792">
        <f>B209*H205</f>
        <v>-0.18000000000000002</v>
      </c>
      <c r="I209" s="792">
        <f>B209*I205</f>
        <v>-0.27</v>
      </c>
      <c r="J209" s="792">
        <f>B209*J205</f>
        <v>-0.36000000000000004</v>
      </c>
      <c r="K209" s="792">
        <f>B209*K205</f>
        <v>-0.54</v>
      </c>
      <c r="L209" s="792">
        <f>B209*L205</f>
        <v>-0.72000000000000008</v>
      </c>
      <c r="M209" s="793">
        <f>B209*M205</f>
        <v>-0.9</v>
      </c>
      <c r="N209" s="9"/>
      <c r="O209" s="6"/>
      <c r="P209" s="6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</row>
    <row r="210" spans="1:100" ht="16.5" customHeight="1" x14ac:dyDescent="0.3">
      <c r="A210" s="638" t="s">
        <v>9</v>
      </c>
      <c r="B210" s="670">
        <v>3.3829999999999999E-2</v>
      </c>
      <c r="C210" s="734">
        <f>C205*B210</f>
        <v>8.4574999999999996</v>
      </c>
      <c r="D210" s="735">
        <f>D205*B210</f>
        <v>13.532</v>
      </c>
      <c r="E210" s="735">
        <f>E205*B210</f>
        <v>16.914999999999999</v>
      </c>
      <c r="F210" s="735">
        <f>F205*B210</f>
        <v>20.297999999999998</v>
      </c>
      <c r="G210" s="735">
        <f>G205*B210</f>
        <v>25.372499999999999</v>
      </c>
      <c r="H210" s="735">
        <f>H205*B210</f>
        <v>33.83</v>
      </c>
      <c r="I210" s="735">
        <f>I205*B210</f>
        <v>50.744999999999997</v>
      </c>
      <c r="J210" s="735">
        <f>J205*B210</f>
        <v>67.66</v>
      </c>
      <c r="K210" s="735">
        <f>K205*B210</f>
        <v>101.49</v>
      </c>
      <c r="L210" s="735">
        <f>L205*B210</f>
        <v>135.32</v>
      </c>
      <c r="M210" s="736">
        <f>M205*B210</f>
        <v>169.15</v>
      </c>
      <c r="N210" s="9"/>
      <c r="O210" s="6"/>
      <c r="P210" s="6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</row>
    <row r="211" spans="1:100" ht="16.5" x14ac:dyDescent="0.3">
      <c r="A211" s="643" t="s">
        <v>10</v>
      </c>
      <c r="B211" s="778"/>
      <c r="C211" s="745">
        <f t="shared" ref="C211:M211" si="43">SUM(C207:C210)</f>
        <v>30.442499999999999</v>
      </c>
      <c r="D211" s="688">
        <f t="shared" si="43"/>
        <v>43.308</v>
      </c>
      <c r="E211" s="688">
        <f t="shared" si="43"/>
        <v>51.884999999999998</v>
      </c>
      <c r="F211" s="688">
        <f t="shared" si="43"/>
        <v>60.462000000000003</v>
      </c>
      <c r="G211" s="688">
        <f t="shared" si="43"/>
        <v>73.327500000000001</v>
      </c>
      <c r="H211" s="688">
        <f t="shared" si="43"/>
        <v>94.77</v>
      </c>
      <c r="I211" s="688">
        <f t="shared" si="43"/>
        <v>135.351</v>
      </c>
      <c r="J211" s="688">
        <f t="shared" si="43"/>
        <v>174.39600000000002</v>
      </c>
      <c r="K211" s="688">
        <f t="shared" si="43"/>
        <v>252.48599999999999</v>
      </c>
      <c r="L211" s="688">
        <f t="shared" si="43"/>
        <v>330.57600000000002</v>
      </c>
      <c r="M211" s="689">
        <f t="shared" si="43"/>
        <v>408.666</v>
      </c>
      <c r="N211" s="9"/>
      <c r="O211" s="6"/>
      <c r="P211" s="6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</row>
    <row r="212" spans="1:100" ht="15.75" customHeight="1" x14ac:dyDescent="0.3">
      <c r="A212" s="124" t="s">
        <v>105</v>
      </c>
      <c r="B212" s="595"/>
      <c r="C212" s="530"/>
      <c r="D212" s="530"/>
      <c r="E212" s="530"/>
      <c r="F212" s="530"/>
      <c r="G212" s="530"/>
      <c r="H212" s="530"/>
      <c r="I212" s="530"/>
      <c r="J212" s="530"/>
      <c r="K212" s="530"/>
      <c r="L212" s="530"/>
      <c r="M212" s="786"/>
      <c r="N212" s="9"/>
      <c r="O212" s="6"/>
      <c r="P212" s="6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</row>
    <row r="213" spans="1:100" ht="15.75" customHeight="1" x14ac:dyDescent="0.25">
      <c r="A213" s="827" t="s">
        <v>106</v>
      </c>
      <c r="B213" s="828"/>
      <c r="C213" s="828"/>
      <c r="D213" s="828"/>
      <c r="E213" s="828"/>
      <c r="F213" s="828"/>
      <c r="G213" s="828"/>
      <c r="H213" s="828"/>
      <c r="I213" s="828"/>
      <c r="J213" s="828"/>
      <c r="K213" s="828"/>
      <c r="L213" s="828"/>
      <c r="M213" s="829"/>
      <c r="N213" s="7"/>
      <c r="O213" s="6"/>
      <c r="P213" s="6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</row>
    <row r="214" spans="1:100" ht="15.75" customHeight="1" x14ac:dyDescent="0.25">
      <c r="A214" s="120" t="s">
        <v>107</v>
      </c>
      <c r="B214" s="191"/>
      <c r="C214" s="191"/>
      <c r="D214" s="191"/>
      <c r="E214" s="191"/>
      <c r="F214" s="191"/>
      <c r="G214" s="191"/>
      <c r="H214" s="191"/>
      <c r="I214" s="191"/>
      <c r="J214" s="191"/>
      <c r="K214" s="191"/>
      <c r="L214" s="191"/>
      <c r="M214" s="192"/>
      <c r="N214" s="7"/>
      <c r="O214" s="6"/>
      <c r="P214" s="6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</row>
    <row r="215" spans="1:100" ht="15.75" customHeight="1" x14ac:dyDescent="0.25">
      <c r="A215" s="125" t="s">
        <v>108</v>
      </c>
      <c r="B215" s="191"/>
      <c r="C215" s="191"/>
      <c r="D215" s="191"/>
      <c r="E215" s="191"/>
      <c r="F215" s="191"/>
      <c r="G215" s="191"/>
      <c r="H215" s="191"/>
      <c r="I215" s="191"/>
      <c r="J215" s="191"/>
      <c r="K215" s="191"/>
      <c r="L215" s="191"/>
      <c r="M215" s="192"/>
      <c r="N215" s="7"/>
      <c r="O215" s="6"/>
      <c r="P215" s="6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</row>
    <row r="216" spans="1:100" ht="15.75" customHeight="1" thickBot="1" x14ac:dyDescent="0.35">
      <c r="A216" s="121" t="s">
        <v>109</v>
      </c>
      <c r="B216" s="126"/>
      <c r="C216" s="122"/>
      <c r="D216" s="133"/>
      <c r="E216" s="133"/>
      <c r="F216" s="133"/>
      <c r="G216" s="133"/>
      <c r="H216" s="133"/>
      <c r="I216" s="133"/>
      <c r="J216" s="133"/>
      <c r="K216" s="133"/>
      <c r="L216" s="133"/>
      <c r="M216" s="134"/>
      <c r="N216" s="7"/>
      <c r="O216" s="6"/>
      <c r="P216" s="6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</row>
    <row r="217" spans="1:100" ht="6.75" customHeight="1" x14ac:dyDescent="0.3">
      <c r="A217" s="73"/>
      <c r="B217" s="78"/>
      <c r="C217" s="86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7"/>
      <c r="O217" s="6"/>
      <c r="P217" s="6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</row>
    <row r="218" spans="1:100" ht="23.25" x14ac:dyDescent="0.35">
      <c r="A218" s="56" t="s">
        <v>110</v>
      </c>
      <c r="B218" s="72"/>
      <c r="C218" s="96">
        <v>250</v>
      </c>
      <c r="D218" s="97">
        <v>400</v>
      </c>
      <c r="E218" s="97">
        <v>500</v>
      </c>
      <c r="F218" s="97">
        <v>600</v>
      </c>
      <c r="G218" s="97">
        <v>750</v>
      </c>
      <c r="H218" s="97">
        <v>1000</v>
      </c>
      <c r="I218" s="97">
        <v>1500</v>
      </c>
      <c r="J218" s="97">
        <v>2000</v>
      </c>
      <c r="K218" s="97">
        <v>3000</v>
      </c>
      <c r="L218" s="97">
        <v>4000</v>
      </c>
      <c r="M218" s="179">
        <v>5000</v>
      </c>
      <c r="N218" s="9"/>
      <c r="O218" s="6"/>
      <c r="P218" s="6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</row>
    <row r="219" spans="1:100" ht="21" customHeight="1" x14ac:dyDescent="0.3">
      <c r="A219" s="57"/>
      <c r="B219" s="63"/>
      <c r="C219" s="98" t="s">
        <v>3</v>
      </c>
      <c r="D219" s="99" t="s">
        <v>3</v>
      </c>
      <c r="E219" s="99" t="s">
        <v>3</v>
      </c>
      <c r="F219" s="99" t="s">
        <v>3</v>
      </c>
      <c r="G219" s="99" t="s">
        <v>3</v>
      </c>
      <c r="H219" s="99" t="s">
        <v>3</v>
      </c>
      <c r="I219" s="99" t="s">
        <v>3</v>
      </c>
      <c r="J219" s="99" t="s">
        <v>3</v>
      </c>
      <c r="K219" s="99" t="s">
        <v>3</v>
      </c>
      <c r="L219" s="99" t="s">
        <v>3</v>
      </c>
      <c r="M219" s="100" t="s">
        <v>3</v>
      </c>
      <c r="N219" s="9"/>
      <c r="O219" s="6"/>
      <c r="P219" s="6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</row>
    <row r="220" spans="1:100" ht="32.1" customHeight="1" x14ac:dyDescent="0.3">
      <c r="A220" s="58" t="s">
        <v>2</v>
      </c>
      <c r="B220" s="64"/>
      <c r="C220" s="43">
        <f t="shared" ref="C220:M220" si="44">C13</f>
        <v>35.270289499999997</v>
      </c>
      <c r="D220" s="19">
        <f t="shared" si="44"/>
        <v>50.575623199999995</v>
      </c>
      <c r="E220" s="19">
        <f t="shared" si="44"/>
        <v>60.779178999999999</v>
      </c>
      <c r="F220" s="19">
        <f t="shared" si="44"/>
        <v>70.982734800000003</v>
      </c>
      <c r="G220" s="19">
        <f t="shared" si="44"/>
        <v>86.288068500000008</v>
      </c>
      <c r="H220" s="19">
        <f t="shared" si="44"/>
        <v>111.79695799999999</v>
      </c>
      <c r="I220" s="19">
        <f t="shared" si="44"/>
        <v>162.81473700000001</v>
      </c>
      <c r="J220" s="19">
        <f t="shared" si="44"/>
        <v>213.832516</v>
      </c>
      <c r="K220" s="19">
        <f t="shared" si="44"/>
        <v>315.86807400000004</v>
      </c>
      <c r="L220" s="19">
        <f t="shared" si="44"/>
        <v>417.90363200000002</v>
      </c>
      <c r="M220" s="794">
        <f t="shared" si="44"/>
        <v>519.93918999999994</v>
      </c>
      <c r="N220" s="9"/>
      <c r="O220" s="6"/>
      <c r="P220" s="6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</row>
    <row r="221" spans="1:100" ht="32.1" customHeight="1" x14ac:dyDescent="0.3">
      <c r="A221" s="795" t="s">
        <v>13</v>
      </c>
      <c r="B221" s="796"/>
      <c r="C221" s="797">
        <f t="shared" ref="C221:M221" si="45">C23</f>
        <v>31.748500000000003</v>
      </c>
      <c r="D221" s="798">
        <f t="shared" si="45"/>
        <v>43.5976</v>
      </c>
      <c r="E221" s="798">
        <f t="shared" si="45"/>
        <v>51.497000000000007</v>
      </c>
      <c r="F221" s="798">
        <f t="shared" si="45"/>
        <v>59.3964</v>
      </c>
      <c r="G221" s="798">
        <f t="shared" si="45"/>
        <v>71.245499999999993</v>
      </c>
      <c r="H221" s="798">
        <f t="shared" si="45"/>
        <v>90.994</v>
      </c>
      <c r="I221" s="798">
        <f t="shared" si="45"/>
        <v>130.49099999999999</v>
      </c>
      <c r="J221" s="798">
        <f t="shared" si="45"/>
        <v>169.988</v>
      </c>
      <c r="K221" s="798">
        <f t="shared" si="45"/>
        <v>248.982</v>
      </c>
      <c r="L221" s="798">
        <f t="shared" si="45"/>
        <v>327.976</v>
      </c>
      <c r="M221" s="799">
        <f t="shared" si="45"/>
        <v>406.97</v>
      </c>
      <c r="N221" s="6"/>
      <c r="O221" s="6"/>
      <c r="P221" s="6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</row>
    <row r="222" spans="1:100" ht="32.1" customHeight="1" x14ac:dyDescent="0.3">
      <c r="A222" s="795" t="s">
        <v>16</v>
      </c>
      <c r="B222" s="796"/>
      <c r="C222" s="800">
        <f t="shared" ref="C222:M222" si="46">C37</f>
        <v>32.633249999999997</v>
      </c>
      <c r="D222" s="801">
        <f t="shared" si="46"/>
        <v>46.813200000000009</v>
      </c>
      <c r="E222" s="801">
        <f t="shared" si="46"/>
        <v>56.266499999999994</v>
      </c>
      <c r="F222" s="801">
        <f t="shared" si="46"/>
        <v>65.719799999999992</v>
      </c>
      <c r="G222" s="801">
        <f t="shared" si="46"/>
        <v>79.899749999999997</v>
      </c>
      <c r="H222" s="801">
        <f t="shared" si="46"/>
        <v>98.245499999999993</v>
      </c>
      <c r="I222" s="801">
        <f t="shared" si="46"/>
        <v>134.93199999999999</v>
      </c>
      <c r="J222" s="801">
        <f t="shared" si="46"/>
        <v>171.61849999999998</v>
      </c>
      <c r="K222" s="801">
        <f t="shared" si="46"/>
        <v>244.99149999999997</v>
      </c>
      <c r="L222" s="801">
        <f t="shared" si="46"/>
        <v>318.36450000000002</v>
      </c>
      <c r="M222" s="794">
        <f t="shared" si="46"/>
        <v>391.7374999999999</v>
      </c>
      <c r="N222" s="6"/>
      <c r="O222" s="6"/>
      <c r="P222" s="6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</row>
    <row r="223" spans="1:100" ht="32.1" customHeight="1" x14ac:dyDescent="0.3">
      <c r="A223" s="795" t="s">
        <v>29</v>
      </c>
      <c r="B223" s="796"/>
      <c r="C223" s="797">
        <f t="shared" ref="C223:M223" si="47">C50</f>
        <v>32.294273750000002</v>
      </c>
      <c r="D223" s="798">
        <f t="shared" si="47"/>
        <v>46.704968000000001</v>
      </c>
      <c r="E223" s="798">
        <f t="shared" si="47"/>
        <v>56.3120975</v>
      </c>
      <c r="F223" s="798">
        <f t="shared" si="47"/>
        <v>65.919226999999992</v>
      </c>
      <c r="G223" s="798">
        <f t="shared" si="47"/>
        <v>80.329921249999998</v>
      </c>
      <c r="H223" s="798">
        <f t="shared" si="47"/>
        <v>104.34774499999999</v>
      </c>
      <c r="I223" s="798">
        <f t="shared" si="47"/>
        <v>152.38339249999999</v>
      </c>
      <c r="J223" s="798">
        <f t="shared" si="47"/>
        <v>200.41904</v>
      </c>
      <c r="K223" s="798">
        <f t="shared" si="47"/>
        <v>296.49033499999996</v>
      </c>
      <c r="L223" s="798">
        <f t="shared" si="47"/>
        <v>392.56162999999998</v>
      </c>
      <c r="M223" s="799">
        <f t="shared" si="47"/>
        <v>488.632925</v>
      </c>
      <c r="N223" s="6"/>
      <c r="O223" s="6"/>
      <c r="P223" s="6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</row>
    <row r="224" spans="1:100" ht="32.1" customHeight="1" x14ac:dyDescent="0.3">
      <c r="A224" s="795" t="s">
        <v>43</v>
      </c>
      <c r="B224" s="796"/>
      <c r="C224" s="800">
        <f t="shared" ref="C224:M224" si="48">C62</f>
        <v>33.985125400000001</v>
      </c>
      <c r="D224" s="801">
        <f t="shared" si="48"/>
        <v>46.925640640000005</v>
      </c>
      <c r="E224" s="801">
        <f t="shared" si="48"/>
        <v>55.552650800000002</v>
      </c>
      <c r="F224" s="801">
        <f t="shared" si="48"/>
        <v>64.179660959999993</v>
      </c>
      <c r="G224" s="801">
        <f t="shared" si="48"/>
        <v>77.120176200000003</v>
      </c>
      <c r="H224" s="801">
        <f>H62</f>
        <v>98.687701599999983</v>
      </c>
      <c r="I224" s="801">
        <f t="shared" si="48"/>
        <v>141.82275239999998</v>
      </c>
      <c r="J224" s="801">
        <f t="shared" si="48"/>
        <v>184.95780319999997</v>
      </c>
      <c r="K224" s="801">
        <f t="shared" si="48"/>
        <v>271.22790479999998</v>
      </c>
      <c r="L224" s="801">
        <f t="shared" si="48"/>
        <v>357.49800639999995</v>
      </c>
      <c r="M224" s="794">
        <f t="shared" si="48"/>
        <v>443.76810799999998</v>
      </c>
      <c r="N224" s="6"/>
      <c r="O224" s="6"/>
      <c r="P224" s="6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</row>
    <row r="225" spans="1:100" ht="32.1" customHeight="1" x14ac:dyDescent="0.3">
      <c r="A225" s="119" t="s">
        <v>46</v>
      </c>
      <c r="B225" s="796"/>
      <c r="C225" s="797">
        <f t="shared" ref="C225:M225" si="49">C87</f>
        <v>33.403968800000001</v>
      </c>
      <c r="D225" s="798">
        <f t="shared" si="49"/>
        <v>46.352188544000001</v>
      </c>
      <c r="E225" s="798">
        <f t="shared" si="49"/>
        <v>54.984335040000005</v>
      </c>
      <c r="F225" s="798">
        <f t="shared" si="49"/>
        <v>63.616481535999995</v>
      </c>
      <c r="G225" s="798">
        <f t="shared" si="49"/>
        <v>76.564701280000008</v>
      </c>
      <c r="H225" s="798">
        <f t="shared" si="49"/>
        <v>98.145067519999998</v>
      </c>
      <c r="I225" s="798">
        <f t="shared" si="49"/>
        <v>141.30579999999998</v>
      </c>
      <c r="J225" s="798">
        <f t="shared" si="49"/>
        <v>184.46653247999996</v>
      </c>
      <c r="K225" s="798">
        <f t="shared" si="49"/>
        <v>270.78799743999997</v>
      </c>
      <c r="L225" s="798">
        <f t="shared" si="49"/>
        <v>357.33140900913429</v>
      </c>
      <c r="M225" s="799">
        <f t="shared" si="49"/>
        <v>443.43092736</v>
      </c>
      <c r="N225" s="6"/>
      <c r="O225" s="6"/>
      <c r="P225" s="6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</row>
    <row r="226" spans="1:100" ht="32.1" customHeight="1" x14ac:dyDescent="0.3">
      <c r="A226" s="119" t="s">
        <v>61</v>
      </c>
      <c r="B226" s="796"/>
      <c r="C226" s="800">
        <f t="shared" ref="C226:M226" si="50">C111</f>
        <v>30.269479385000004</v>
      </c>
      <c r="D226" s="801">
        <f t="shared" si="50"/>
        <v>45.537210428000002</v>
      </c>
      <c r="E226" s="801">
        <f t="shared" si="50"/>
        <v>55.715697790000007</v>
      </c>
      <c r="F226" s="801">
        <f t="shared" si="50"/>
        <v>65.89418515200002</v>
      </c>
      <c r="G226" s="801">
        <f t="shared" si="50"/>
        <v>81.161916195000003</v>
      </c>
      <c r="H226" s="801">
        <f t="shared" si="50"/>
        <v>103.06113168000002</v>
      </c>
      <c r="I226" s="801">
        <f t="shared" si="50"/>
        <v>145.08606118999998</v>
      </c>
      <c r="J226" s="801">
        <f t="shared" si="50"/>
        <v>187.1109907</v>
      </c>
      <c r="K226" s="801">
        <f t="shared" si="50"/>
        <v>271.16084972000004</v>
      </c>
      <c r="L226" s="801">
        <f t="shared" si="50"/>
        <v>355.21070873999997</v>
      </c>
      <c r="M226" s="794">
        <f t="shared" si="50"/>
        <v>439.2605677599999</v>
      </c>
      <c r="N226" s="6"/>
      <c r="O226" s="6"/>
      <c r="P226" s="6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</row>
    <row r="227" spans="1:100" ht="32.1" customHeight="1" x14ac:dyDescent="0.3">
      <c r="A227" s="795" t="s">
        <v>71</v>
      </c>
      <c r="B227" s="796" t="s">
        <v>85</v>
      </c>
      <c r="C227" s="802">
        <f t="shared" ref="C227:M227" si="51">C122</f>
        <v>35.843957500000002</v>
      </c>
      <c r="D227" s="803">
        <f t="shared" si="51"/>
        <v>49.875292000000002</v>
      </c>
      <c r="E227" s="803">
        <f t="shared" si="51"/>
        <v>59.229514999999999</v>
      </c>
      <c r="F227" s="803">
        <f t="shared" si="51"/>
        <v>68.583738000000011</v>
      </c>
      <c r="G227" s="803">
        <f t="shared" si="51"/>
        <v>82.615072499999997</v>
      </c>
      <c r="H227" s="803">
        <f t="shared" si="51"/>
        <v>106.00063</v>
      </c>
      <c r="I227" s="803">
        <f t="shared" si="51"/>
        <v>152.77174500000001</v>
      </c>
      <c r="J227" s="803">
        <f t="shared" si="51"/>
        <v>199.54285999999999</v>
      </c>
      <c r="K227" s="803">
        <f t="shared" si="51"/>
        <v>293.08508999999998</v>
      </c>
      <c r="L227" s="803">
        <f t="shared" si="51"/>
        <v>386.62732</v>
      </c>
      <c r="M227" s="804">
        <f t="shared" si="51"/>
        <v>480.16955000000002</v>
      </c>
      <c r="N227" s="6"/>
      <c r="O227" s="6"/>
      <c r="P227" s="6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</row>
    <row r="228" spans="1:100" ht="32.1" customHeight="1" x14ac:dyDescent="0.3">
      <c r="A228" s="795" t="s">
        <v>73</v>
      </c>
      <c r="B228" s="796"/>
      <c r="C228" s="805">
        <f t="shared" ref="C228:M228" si="52">C131</f>
        <v>29.6675</v>
      </c>
      <c r="D228" s="806">
        <f t="shared" si="52"/>
        <v>43.868000000000002</v>
      </c>
      <c r="E228" s="806">
        <f t="shared" si="52"/>
        <v>53.335000000000001</v>
      </c>
      <c r="F228" s="806">
        <f t="shared" si="52"/>
        <v>62.802000000000007</v>
      </c>
      <c r="G228" s="806">
        <f t="shared" si="52"/>
        <v>77.002499999999998</v>
      </c>
      <c r="H228" s="806">
        <f t="shared" si="52"/>
        <v>98.41</v>
      </c>
      <c r="I228" s="806">
        <f t="shared" si="52"/>
        <v>140.095</v>
      </c>
      <c r="J228" s="806">
        <f t="shared" si="52"/>
        <v>181.78</v>
      </c>
      <c r="K228" s="806">
        <f t="shared" si="52"/>
        <v>265.14999999999998</v>
      </c>
      <c r="L228" s="806">
        <f t="shared" si="52"/>
        <v>348.52</v>
      </c>
      <c r="M228" s="807">
        <f t="shared" si="52"/>
        <v>431.89</v>
      </c>
      <c r="N228" s="6"/>
      <c r="O228" s="6"/>
      <c r="P228" s="6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</row>
    <row r="229" spans="1:100" ht="32.1" customHeight="1" x14ac:dyDescent="0.3">
      <c r="A229" s="795" t="s">
        <v>112</v>
      </c>
      <c r="B229" s="796"/>
      <c r="C229" s="808">
        <f t="shared" ref="C229:M229" si="53">C141</f>
        <v>28.43</v>
      </c>
      <c r="D229" s="803">
        <f t="shared" si="53"/>
        <v>41.588000000000001</v>
      </c>
      <c r="E229" s="803">
        <f t="shared" si="53"/>
        <v>50.36</v>
      </c>
      <c r="F229" s="803">
        <f t="shared" si="53"/>
        <v>59.131999999999998</v>
      </c>
      <c r="G229" s="803">
        <f t="shared" si="53"/>
        <v>72.289999999999992</v>
      </c>
      <c r="H229" s="803">
        <f t="shared" si="53"/>
        <v>94.22</v>
      </c>
      <c r="I229" s="803">
        <f t="shared" si="53"/>
        <v>138.07999999999998</v>
      </c>
      <c r="J229" s="803">
        <f t="shared" si="53"/>
        <v>181.94</v>
      </c>
      <c r="K229" s="803">
        <f t="shared" si="53"/>
        <v>269.65999999999997</v>
      </c>
      <c r="L229" s="803">
        <f t="shared" si="53"/>
        <v>357.38</v>
      </c>
      <c r="M229" s="804">
        <f t="shared" si="53"/>
        <v>445.1</v>
      </c>
      <c r="N229" s="6"/>
      <c r="O229" s="6"/>
      <c r="P229" s="6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</row>
    <row r="230" spans="1:100" ht="32.1" customHeight="1" x14ac:dyDescent="0.3">
      <c r="A230" s="795" t="s">
        <v>82</v>
      </c>
      <c r="B230" s="796"/>
      <c r="C230" s="805">
        <f t="shared" ref="C230:M230" si="54">C154</f>
        <v>34.87898775</v>
      </c>
      <c r="D230" s="806">
        <f t="shared" si="54"/>
        <v>49.619780399999996</v>
      </c>
      <c r="E230" s="806">
        <f t="shared" si="54"/>
        <v>59.446975499999994</v>
      </c>
      <c r="F230" s="806">
        <f t="shared" si="54"/>
        <v>69.274170600000005</v>
      </c>
      <c r="G230" s="806">
        <f t="shared" si="54"/>
        <v>84.014963250000008</v>
      </c>
      <c r="H230" s="806">
        <f t="shared" si="54"/>
        <v>108.58295099999999</v>
      </c>
      <c r="I230" s="806">
        <f t="shared" si="54"/>
        <v>157.71892650000001</v>
      </c>
      <c r="J230" s="806">
        <f t="shared" si="54"/>
        <v>206.85490199999998</v>
      </c>
      <c r="K230" s="806">
        <f t="shared" si="54"/>
        <v>305.12685299999998</v>
      </c>
      <c r="L230" s="806">
        <f t="shared" si="54"/>
        <v>403.39880399999998</v>
      </c>
      <c r="M230" s="807">
        <f t="shared" si="54"/>
        <v>501.67075499999999</v>
      </c>
      <c r="N230" s="6"/>
      <c r="O230" s="6"/>
      <c r="P230" s="6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</row>
    <row r="231" spans="1:100" ht="32.1" customHeight="1" x14ac:dyDescent="0.3">
      <c r="A231" s="795" t="s">
        <v>88</v>
      </c>
      <c r="B231" s="796"/>
      <c r="C231" s="802">
        <f t="shared" ref="C231:M231" si="55">C164</f>
        <v>29.924999999999997</v>
      </c>
      <c r="D231" s="803">
        <f t="shared" si="55"/>
        <v>42.480000000000004</v>
      </c>
      <c r="E231" s="803">
        <f t="shared" si="55"/>
        <v>50.849999999999994</v>
      </c>
      <c r="F231" s="803">
        <f t="shared" si="55"/>
        <v>59.22</v>
      </c>
      <c r="G231" s="803">
        <f t="shared" si="55"/>
        <v>71.775000000000006</v>
      </c>
      <c r="H231" s="803">
        <f t="shared" si="55"/>
        <v>92.699999999999989</v>
      </c>
      <c r="I231" s="803">
        <f t="shared" si="55"/>
        <v>134.55000000000001</v>
      </c>
      <c r="J231" s="803">
        <f t="shared" si="55"/>
        <v>176.39999999999998</v>
      </c>
      <c r="K231" s="803">
        <f t="shared" si="55"/>
        <v>260.10000000000002</v>
      </c>
      <c r="L231" s="803">
        <f t="shared" si="55"/>
        <v>343.79999999999995</v>
      </c>
      <c r="M231" s="804">
        <f t="shared" si="55"/>
        <v>427.5</v>
      </c>
      <c r="N231" s="6"/>
      <c r="O231" s="6"/>
      <c r="P231" s="6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</row>
    <row r="232" spans="1:100" ht="32.1" customHeight="1" x14ac:dyDescent="0.3">
      <c r="A232" s="795" t="s">
        <v>90</v>
      </c>
      <c r="B232" s="796"/>
      <c r="C232" s="809">
        <f t="shared" ref="C232:M232" si="56">C174</f>
        <v>33.207999999999998</v>
      </c>
      <c r="D232" s="810">
        <f t="shared" si="56"/>
        <v>45.9328</v>
      </c>
      <c r="E232" s="810">
        <f t="shared" si="56"/>
        <v>54.415999999999997</v>
      </c>
      <c r="F232" s="810">
        <f t="shared" si="56"/>
        <v>62.8992</v>
      </c>
      <c r="G232" s="810">
        <f t="shared" si="56"/>
        <v>75.623999999999995</v>
      </c>
      <c r="H232" s="810">
        <f t="shared" si="56"/>
        <v>96.831999999999994</v>
      </c>
      <c r="I232" s="810">
        <f t="shared" si="56"/>
        <v>139.24799999999999</v>
      </c>
      <c r="J232" s="810">
        <f t="shared" si="56"/>
        <v>181.66399999999999</v>
      </c>
      <c r="K232" s="810">
        <f t="shared" si="56"/>
        <v>266.49599999999998</v>
      </c>
      <c r="L232" s="810">
        <f t="shared" si="56"/>
        <v>351.32799999999997</v>
      </c>
      <c r="M232" s="811">
        <f t="shared" si="56"/>
        <v>436.15999999999997</v>
      </c>
      <c r="N232" s="6"/>
      <c r="O232" s="6"/>
      <c r="P232" s="6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</row>
    <row r="233" spans="1:100" ht="32.1" customHeight="1" x14ac:dyDescent="0.3">
      <c r="A233" s="795" t="s">
        <v>93</v>
      </c>
      <c r="B233" s="796"/>
      <c r="C233" s="812">
        <f t="shared" ref="C233:M233" si="57">C184</f>
        <v>32.230499999999999</v>
      </c>
      <c r="D233" s="813">
        <f t="shared" si="57"/>
        <v>44.3688</v>
      </c>
      <c r="E233" s="813">
        <f t="shared" si="57"/>
        <v>52.460999999999999</v>
      </c>
      <c r="F233" s="813">
        <f t="shared" si="57"/>
        <v>60.553199999999997</v>
      </c>
      <c r="G233" s="813">
        <f t="shared" si="57"/>
        <v>72.691500000000005</v>
      </c>
      <c r="H233" s="813">
        <f t="shared" si="57"/>
        <v>92.921999999999997</v>
      </c>
      <c r="I233" s="813">
        <f t="shared" si="57"/>
        <v>133.38300000000001</v>
      </c>
      <c r="J233" s="813">
        <f t="shared" si="57"/>
        <v>173.84399999999999</v>
      </c>
      <c r="K233" s="813">
        <f t="shared" si="57"/>
        <v>254.76600000000002</v>
      </c>
      <c r="L233" s="813">
        <f t="shared" si="57"/>
        <v>335.68799999999999</v>
      </c>
      <c r="M233" s="814">
        <f t="shared" si="57"/>
        <v>416.61</v>
      </c>
      <c r="N233" s="6"/>
      <c r="O233" s="6"/>
      <c r="P233" s="6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</row>
    <row r="234" spans="1:100" ht="32.1" customHeight="1" x14ac:dyDescent="0.3">
      <c r="A234" s="795" t="str">
        <f>A189</f>
        <v>SWEPCO-Schedule RS</v>
      </c>
      <c r="B234" s="796"/>
      <c r="C234" s="809">
        <f t="shared" ref="C234:M234" si="58">C200</f>
        <v>30.895790730000005</v>
      </c>
      <c r="D234" s="810">
        <f t="shared" si="58"/>
        <v>45.385080809999998</v>
      </c>
      <c r="E234" s="810">
        <f t="shared" si="58"/>
        <v>55.04460753</v>
      </c>
      <c r="F234" s="810">
        <f t="shared" si="58"/>
        <v>63.905312199999997</v>
      </c>
      <c r="G234" s="810">
        <f t="shared" si="58"/>
        <v>77.196369205000011</v>
      </c>
      <c r="H234" s="810">
        <f t="shared" si="58"/>
        <v>99.348130879999999</v>
      </c>
      <c r="I234" s="810">
        <f t="shared" si="58"/>
        <v>143.65165423000002</v>
      </c>
      <c r="J234" s="810">
        <f t="shared" si="58"/>
        <v>187.95517757999997</v>
      </c>
      <c r="K234" s="810">
        <f t="shared" si="58"/>
        <v>276.56222428000007</v>
      </c>
      <c r="L234" s="810">
        <f t="shared" si="58"/>
        <v>365.16927098000002</v>
      </c>
      <c r="M234" s="811">
        <f t="shared" si="58"/>
        <v>453.77631767999998</v>
      </c>
      <c r="N234" s="6"/>
      <c r="O234" s="6"/>
      <c r="P234" s="6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</row>
    <row r="235" spans="1:100" ht="32.1" customHeight="1" x14ac:dyDescent="0.3">
      <c r="A235" s="815" t="s">
        <v>103</v>
      </c>
      <c r="B235" s="816"/>
      <c r="C235" s="817">
        <f t="shared" ref="C235:M235" si="59">C211</f>
        <v>30.442499999999999</v>
      </c>
      <c r="D235" s="818">
        <f t="shared" si="59"/>
        <v>43.308</v>
      </c>
      <c r="E235" s="818">
        <f t="shared" si="59"/>
        <v>51.884999999999998</v>
      </c>
      <c r="F235" s="818">
        <f t="shared" si="59"/>
        <v>60.462000000000003</v>
      </c>
      <c r="G235" s="818">
        <f t="shared" si="59"/>
        <v>73.327500000000001</v>
      </c>
      <c r="H235" s="818">
        <f t="shared" si="59"/>
        <v>94.77</v>
      </c>
      <c r="I235" s="818">
        <f t="shared" si="59"/>
        <v>135.351</v>
      </c>
      <c r="J235" s="818">
        <f t="shared" si="59"/>
        <v>174.39600000000002</v>
      </c>
      <c r="K235" s="818">
        <f t="shared" si="59"/>
        <v>252.48599999999999</v>
      </c>
      <c r="L235" s="818">
        <f t="shared" si="59"/>
        <v>330.57600000000002</v>
      </c>
      <c r="M235" s="819">
        <f t="shared" si="59"/>
        <v>408.666</v>
      </c>
      <c r="N235" s="6"/>
      <c r="O235" s="6"/>
      <c r="P235" s="6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</row>
    <row r="236" spans="1:100" ht="6.75" customHeight="1" x14ac:dyDescent="0.3">
      <c r="A236" s="820"/>
      <c r="B236" s="821"/>
      <c r="C236" s="44"/>
      <c r="D236" s="822"/>
      <c r="E236" s="822"/>
      <c r="F236" s="822"/>
      <c r="G236" s="822"/>
      <c r="H236" s="822"/>
      <c r="I236" s="822"/>
      <c r="J236" s="822"/>
      <c r="K236" s="822"/>
      <c r="L236" s="822"/>
      <c r="M236" s="823"/>
      <c r="N236" s="6"/>
      <c r="O236" s="6"/>
      <c r="P236" s="6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</row>
    <row r="237" spans="1:100" ht="32.1" customHeight="1" thickBot="1" x14ac:dyDescent="0.35">
      <c r="A237" s="59" t="s">
        <v>113</v>
      </c>
      <c r="B237" s="65"/>
      <c r="C237" s="165">
        <f t="shared" ref="C237:M237" si="60">AVERAGE(C220:C235)</f>
        <v>32.195445175937508</v>
      </c>
      <c r="D237" s="166">
        <f t="shared" si="60"/>
        <v>45.808261501375</v>
      </c>
      <c r="E237" s="166">
        <f t="shared" si="60"/>
        <v>54.883472384999997</v>
      </c>
      <c r="F237" s="166">
        <f t="shared" si="60"/>
        <v>63.908756890499994</v>
      </c>
      <c r="G237" s="166">
        <f t="shared" si="60"/>
        <v>77.44668364875001</v>
      </c>
      <c r="H237" s="166">
        <f t="shared" si="60"/>
        <v>99.316488480000004</v>
      </c>
      <c r="I237" s="166">
        <f t="shared" si="60"/>
        <v>142.73031680125001</v>
      </c>
      <c r="J237" s="166">
        <f t="shared" si="60"/>
        <v>186.04814512250002</v>
      </c>
      <c r="K237" s="166">
        <f t="shared" si="60"/>
        <v>272.683801765</v>
      </c>
      <c r="L237" s="166">
        <f t="shared" si="60"/>
        <v>359.33333007057092</v>
      </c>
      <c r="M237" s="167">
        <f t="shared" si="60"/>
        <v>445.95511504999996</v>
      </c>
      <c r="N237" s="6"/>
      <c r="O237" s="6"/>
      <c r="P237" s="6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</row>
    <row r="238" spans="1:100" ht="32.1" customHeight="1" thickBot="1" x14ac:dyDescent="0.35">
      <c r="A238" s="60" t="s">
        <v>114</v>
      </c>
      <c r="B238" s="66"/>
      <c r="C238" s="168">
        <f>C237/250</f>
        <v>0.12878178070375004</v>
      </c>
      <c r="D238" s="169">
        <f>D237/400</f>
        <v>0.11452065375343751</v>
      </c>
      <c r="E238" s="169">
        <f>E237/500</f>
        <v>0.10976694477</v>
      </c>
      <c r="F238" s="169">
        <f>F237/600</f>
        <v>0.10651459481749999</v>
      </c>
      <c r="G238" s="169">
        <f>G237/750</f>
        <v>0.10326224486500002</v>
      </c>
      <c r="H238" s="169">
        <f>H237/1000</f>
        <v>9.9316488480000006E-2</v>
      </c>
      <c r="I238" s="169">
        <f>I237/1500</f>
        <v>9.5153544534166676E-2</v>
      </c>
      <c r="J238" s="169">
        <f>J237/2000</f>
        <v>9.3024072561250004E-2</v>
      </c>
      <c r="K238" s="169">
        <f>K237/3000</f>
        <v>9.0894600588333332E-2</v>
      </c>
      <c r="L238" s="169">
        <f>L237/4000</f>
        <v>8.9833332517642736E-2</v>
      </c>
      <c r="M238" s="170">
        <f>M237/5000</f>
        <v>8.9191023009999995E-2</v>
      </c>
      <c r="N238" s="6"/>
      <c r="O238" s="6"/>
      <c r="P238" s="6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</row>
    <row r="239" spans="1:100" ht="15.75" x14ac:dyDescent="0.25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16"/>
      <c r="R239" s="16"/>
      <c r="S239" s="16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</row>
    <row r="240" spans="1:100" ht="15.75" x14ac:dyDescent="0.25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16"/>
      <c r="R240" s="16"/>
      <c r="S240" s="16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</row>
    <row r="241" spans="1:100" ht="15.75" x14ac:dyDescent="0.25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16"/>
      <c r="R241" s="16"/>
      <c r="S241" s="16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</row>
    <row r="242" spans="1:100" ht="15.75" x14ac:dyDescent="0.25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16"/>
      <c r="R242" s="16"/>
      <c r="S242" s="16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</row>
    <row r="243" spans="1:100" ht="15.75" x14ac:dyDescent="0.25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16"/>
      <c r="R243" s="16"/>
      <c r="S243" s="16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</row>
    <row r="244" spans="1:100" ht="15.75" x14ac:dyDescent="0.25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16"/>
      <c r="R244" s="16"/>
      <c r="S244" s="16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</row>
    <row r="245" spans="1:100" ht="15.75" x14ac:dyDescent="0.25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16"/>
      <c r="R245" s="16"/>
      <c r="S245" s="16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</row>
    <row r="246" spans="1:100" ht="15.75" x14ac:dyDescent="0.25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16"/>
      <c r="R246" s="16"/>
      <c r="S246" s="16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</row>
    <row r="247" spans="1:100" ht="15.75" x14ac:dyDescent="0.25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16"/>
      <c r="R247" s="16"/>
      <c r="S247" s="16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</row>
    <row r="248" spans="1:100" ht="15.75" x14ac:dyDescent="0.25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16"/>
      <c r="R248" s="16"/>
      <c r="S248" s="16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</row>
    <row r="249" spans="1:100" ht="15.75" x14ac:dyDescent="0.25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16"/>
      <c r="R249" s="16"/>
      <c r="S249" s="16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</row>
    <row r="250" spans="1:100" ht="15.75" x14ac:dyDescent="0.25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16"/>
      <c r="R250" s="16"/>
      <c r="S250" s="16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</row>
    <row r="251" spans="1:100" ht="15.75" x14ac:dyDescent="0.25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16"/>
      <c r="R251" s="16"/>
      <c r="S251" s="16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</row>
    <row r="252" spans="1:100" ht="15.75" x14ac:dyDescent="0.25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16"/>
      <c r="R252" s="16"/>
      <c r="S252" s="16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</row>
    <row r="253" spans="1:100" ht="15.75" x14ac:dyDescent="0.25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16"/>
      <c r="R253" s="16"/>
      <c r="S253" s="16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</row>
    <row r="254" spans="1:100" ht="15.75" x14ac:dyDescent="0.25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16"/>
      <c r="R254" s="16"/>
      <c r="S254" s="16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</row>
    <row r="255" spans="1:100" ht="15.75" x14ac:dyDescent="0.25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16"/>
      <c r="R255" s="16"/>
      <c r="S255" s="16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</row>
    <row r="256" spans="1:100" ht="15.75" x14ac:dyDescent="0.25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16"/>
      <c r="R256" s="16"/>
      <c r="S256" s="16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</row>
    <row r="257" spans="1:100" ht="15.75" x14ac:dyDescent="0.25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16"/>
      <c r="R257" s="16"/>
      <c r="S257" s="16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</row>
    <row r="258" spans="1:100" ht="15.75" x14ac:dyDescent="0.25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16"/>
      <c r="R258" s="16"/>
      <c r="S258" s="16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</row>
    <row r="259" spans="1:100" ht="15.75" x14ac:dyDescent="0.25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16"/>
      <c r="R259" s="16"/>
      <c r="S259" s="16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</row>
    <row r="260" spans="1:100" ht="15.75" x14ac:dyDescent="0.25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16"/>
      <c r="R260" s="16"/>
      <c r="S260" s="16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</row>
    <row r="261" spans="1:100" ht="18.75" x14ac:dyDescent="0.3">
      <c r="A261" s="58" t="s">
        <v>2</v>
      </c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20"/>
      <c r="N261" s="20"/>
      <c r="O261" s="20"/>
      <c r="P261" s="20"/>
      <c r="Q261" s="16"/>
      <c r="R261" s="16"/>
      <c r="S261" s="16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</row>
    <row r="262" spans="1:100" ht="18.75" x14ac:dyDescent="0.3">
      <c r="A262" s="214" t="s">
        <v>13</v>
      </c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20"/>
      <c r="N262" s="20"/>
      <c r="O262" s="20"/>
      <c r="P262" s="20"/>
      <c r="Q262" s="16"/>
      <c r="R262" s="16"/>
      <c r="S262" s="16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</row>
    <row r="263" spans="1:100" ht="18.75" x14ac:dyDescent="0.3">
      <c r="A263" s="214" t="s">
        <v>16</v>
      </c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</row>
    <row r="264" spans="1:100" ht="18.75" x14ac:dyDescent="0.3">
      <c r="A264" s="214" t="s">
        <v>29</v>
      </c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</row>
    <row r="265" spans="1:100" ht="18.75" x14ac:dyDescent="0.3">
      <c r="A265" s="214" t="s">
        <v>43</v>
      </c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</row>
    <row r="266" spans="1:100" ht="18.75" x14ac:dyDescent="0.3">
      <c r="A266" s="119" t="s">
        <v>46</v>
      </c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</row>
    <row r="267" spans="1:100" ht="18.75" x14ac:dyDescent="0.3">
      <c r="A267" s="119" t="s">
        <v>61</v>
      </c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</row>
    <row r="268" spans="1:100" ht="18.75" x14ac:dyDescent="0.3">
      <c r="A268" s="214" t="s">
        <v>71</v>
      </c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</row>
    <row r="269" spans="1:100" ht="18.75" x14ac:dyDescent="0.3">
      <c r="A269" s="214" t="s">
        <v>73</v>
      </c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</row>
    <row r="270" spans="1:100" ht="18.75" x14ac:dyDescent="0.3">
      <c r="A270" s="214" t="s">
        <v>112</v>
      </c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</row>
    <row r="271" spans="1:100" ht="18.75" x14ac:dyDescent="0.3">
      <c r="A271" s="214" t="s">
        <v>82</v>
      </c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</row>
    <row r="272" spans="1:100" ht="18.75" x14ac:dyDescent="0.3">
      <c r="A272" s="214" t="s">
        <v>88</v>
      </c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</row>
    <row r="273" spans="1:100" ht="18.75" x14ac:dyDescent="0.3">
      <c r="A273" s="214" t="s">
        <v>90</v>
      </c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</row>
    <row r="274" spans="1:100" ht="18.75" x14ac:dyDescent="0.3">
      <c r="A274" s="214" t="s">
        <v>93</v>
      </c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</row>
    <row r="275" spans="1:100" ht="18.75" x14ac:dyDescent="0.3">
      <c r="A275" s="214" t="s">
        <v>95</v>
      </c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</row>
    <row r="276" spans="1:100" ht="18.75" x14ac:dyDescent="0.3">
      <c r="A276" s="215" t="s">
        <v>103</v>
      </c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</row>
    <row r="277" spans="1:100" ht="19.5" thickBot="1" x14ac:dyDescent="0.35">
      <c r="A277" s="59" t="s">
        <v>113</v>
      </c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</row>
    <row r="278" spans="1:100" ht="15.75" x14ac:dyDescent="0.2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</row>
    <row r="279" spans="1:100" ht="15.75" x14ac:dyDescent="0.2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</row>
    <row r="280" spans="1:100" ht="15.75" x14ac:dyDescent="0.2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</row>
    <row r="281" spans="1:100" ht="15.75" x14ac:dyDescent="0.2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</row>
    <row r="282" spans="1:100" ht="15.75" x14ac:dyDescent="0.2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</row>
    <row r="283" spans="1:100" ht="15.75" x14ac:dyDescent="0.2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</row>
    <row r="284" spans="1:100" ht="15.75" x14ac:dyDescent="0.2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</row>
    <row r="285" spans="1:100" ht="15.75" x14ac:dyDescent="0.2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</row>
    <row r="286" spans="1:100" ht="15.75" x14ac:dyDescent="0.2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</row>
    <row r="287" spans="1:100" ht="15.75" x14ac:dyDescent="0.2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</row>
    <row r="288" spans="1:100" ht="15.75" x14ac:dyDescent="0.2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</row>
    <row r="289" spans="1:100" ht="15.75" x14ac:dyDescent="0.2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</row>
    <row r="290" spans="1:100" ht="15.75" x14ac:dyDescent="0.2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</row>
    <row r="291" spans="1:100" ht="15.75" x14ac:dyDescent="0.2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</row>
    <row r="292" spans="1:100" ht="15.75" x14ac:dyDescent="0.2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</row>
    <row r="293" spans="1:100" ht="15.75" x14ac:dyDescent="0.2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</row>
    <row r="294" spans="1:100" ht="15.75" x14ac:dyDescent="0.2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</row>
    <row r="295" spans="1:100" ht="15.75" x14ac:dyDescent="0.2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</row>
    <row r="296" spans="1:100" ht="15.75" x14ac:dyDescent="0.2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</row>
    <row r="297" spans="1:100" ht="15.75" x14ac:dyDescent="0.2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</row>
    <row r="298" spans="1:100" ht="15.75" x14ac:dyDescent="0.2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</row>
    <row r="299" spans="1:100" ht="15.75" x14ac:dyDescent="0.2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</row>
    <row r="300" spans="1:100" ht="15.75" x14ac:dyDescent="0.2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</row>
    <row r="301" spans="1:100" ht="15.75" x14ac:dyDescent="0.2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</row>
    <row r="302" spans="1:100" ht="15.75" x14ac:dyDescent="0.2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</row>
    <row r="303" spans="1:100" ht="15.75" x14ac:dyDescent="0.2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</row>
    <row r="304" spans="1:100" ht="15.75" x14ac:dyDescent="0.2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</row>
    <row r="305" spans="1:100" ht="15.75" x14ac:dyDescent="0.2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</row>
    <row r="306" spans="1:100" ht="18.75" x14ac:dyDescent="0.3">
      <c r="A306" s="58" t="s">
        <v>2</v>
      </c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</row>
    <row r="307" spans="1:100" ht="18.75" x14ac:dyDescent="0.3">
      <c r="A307" s="214" t="s">
        <v>13</v>
      </c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</row>
    <row r="308" spans="1:100" ht="18.75" x14ac:dyDescent="0.3">
      <c r="A308" s="214" t="s">
        <v>16</v>
      </c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</row>
    <row r="309" spans="1:100" ht="18.75" x14ac:dyDescent="0.3">
      <c r="A309" s="214" t="s">
        <v>29</v>
      </c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</row>
    <row r="310" spans="1:100" ht="18.75" x14ac:dyDescent="0.3">
      <c r="A310" s="214" t="s">
        <v>32</v>
      </c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</row>
    <row r="311" spans="1:100" ht="18.75" x14ac:dyDescent="0.3">
      <c r="A311" s="214" t="s">
        <v>111</v>
      </c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</row>
    <row r="312" spans="1:100" ht="18.75" x14ac:dyDescent="0.3">
      <c r="A312" s="214" t="s">
        <v>43</v>
      </c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</row>
    <row r="313" spans="1:100" ht="18.75" x14ac:dyDescent="0.3">
      <c r="A313" s="214" t="s">
        <v>115</v>
      </c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</row>
    <row r="314" spans="1:100" ht="18.75" x14ac:dyDescent="0.3">
      <c r="A314" s="214" t="s">
        <v>116</v>
      </c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</row>
    <row r="315" spans="1:100" ht="18.75" x14ac:dyDescent="0.3">
      <c r="A315" s="214" t="s">
        <v>117</v>
      </c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</row>
    <row r="316" spans="1:100" ht="18.75" x14ac:dyDescent="0.3">
      <c r="A316" s="214" t="s">
        <v>118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</row>
    <row r="317" spans="1:100" ht="18.75" x14ac:dyDescent="0.3">
      <c r="A317" s="214" t="s">
        <v>119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</row>
    <row r="318" spans="1:100" ht="18.75" x14ac:dyDescent="0.3">
      <c r="A318" s="214" t="s">
        <v>73</v>
      </c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</row>
    <row r="319" spans="1:100" ht="18.75" x14ac:dyDescent="0.3">
      <c r="A319" s="214" t="s">
        <v>112</v>
      </c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</row>
    <row r="320" spans="1:100" ht="18.75" x14ac:dyDescent="0.3">
      <c r="A320" s="214" t="s">
        <v>82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</row>
    <row r="321" spans="1:100" ht="18.75" x14ac:dyDescent="0.3">
      <c r="A321" s="214" t="s">
        <v>88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</row>
    <row r="322" spans="1:100" ht="18.75" x14ac:dyDescent="0.3">
      <c r="A322" s="214" t="s">
        <v>90</v>
      </c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</row>
    <row r="323" spans="1:100" ht="18.75" x14ac:dyDescent="0.3">
      <c r="A323" s="214" t="s">
        <v>93</v>
      </c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</row>
    <row r="324" spans="1:100" ht="18.75" x14ac:dyDescent="0.3">
      <c r="A324" s="214" t="s">
        <v>95</v>
      </c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</row>
    <row r="325" spans="1:100" ht="16.5" x14ac:dyDescent="0.3">
      <c r="A325" s="219" t="s">
        <v>103</v>
      </c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</row>
    <row r="326" spans="1:100" ht="19.5" thickBot="1" x14ac:dyDescent="0.35">
      <c r="A326" s="59" t="s">
        <v>113</v>
      </c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</row>
    <row r="327" spans="1:100" ht="15.75" x14ac:dyDescent="0.2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</row>
    <row r="328" spans="1:100" ht="15.75" x14ac:dyDescent="0.2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</row>
    <row r="329" spans="1:100" ht="15.75" x14ac:dyDescent="0.2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</row>
    <row r="330" spans="1:100" ht="15.75" x14ac:dyDescent="0.2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</row>
    <row r="331" spans="1:100" ht="15.75" x14ac:dyDescent="0.2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</row>
    <row r="332" spans="1:100" ht="15.75" x14ac:dyDescent="0.2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</row>
    <row r="333" spans="1:100" ht="15.75" x14ac:dyDescent="0.2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4"/>
      <c r="N333" s="6"/>
      <c r="O333" s="6"/>
      <c r="P333" s="6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</row>
    <row r="334" spans="1:100" ht="15.75" x14ac:dyDescent="0.2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4"/>
      <c r="N334" s="6"/>
      <c r="O334" s="6"/>
      <c r="P334" s="6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</row>
    <row r="335" spans="1:100" ht="15.75" x14ac:dyDescent="0.2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4"/>
      <c r="N335" s="6"/>
      <c r="O335" s="6"/>
      <c r="P335" s="6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</row>
    <row r="336" spans="1:100" ht="15.75" x14ac:dyDescent="0.2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4"/>
      <c r="N336" s="6"/>
      <c r="O336" s="6"/>
      <c r="P336" s="6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</row>
    <row r="337" spans="1:100" ht="15.75" x14ac:dyDescent="0.2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4"/>
      <c r="N337" s="6"/>
      <c r="O337" s="6"/>
      <c r="P337" s="6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</row>
    <row r="338" spans="1:100" ht="15.75" x14ac:dyDescent="0.2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</row>
    <row r="339" spans="1:100" ht="15.75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</row>
    <row r="340" spans="1:100" ht="15.75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</row>
    <row r="341" spans="1:100" ht="15.75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</row>
    <row r="342" spans="1:100" ht="15.75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</row>
    <row r="343" spans="1:100" ht="15.75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</row>
    <row r="344" spans="1:100" ht="15.75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</row>
    <row r="345" spans="1:100" ht="15.75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</row>
    <row r="346" spans="1:100" ht="15.75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</row>
    <row r="347" spans="1:100" ht="15.75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</row>
    <row r="348" spans="1:100" ht="15.75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</row>
    <row r="349" spans="1:100" ht="15.75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</row>
    <row r="350" spans="1:100" ht="15.75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</row>
    <row r="351" spans="1:100" ht="15.75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</row>
    <row r="352" spans="1:100" ht="15.75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</row>
    <row r="353" spans="1:100" ht="15.75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</row>
    <row r="354" spans="1:100" ht="15.75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</row>
    <row r="355" spans="1:100" ht="15.75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</row>
    <row r="356" spans="1:100" ht="15.75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</row>
    <row r="357" spans="1:100" ht="15.75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</row>
    <row r="358" spans="1:100" ht="15.75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</row>
    <row r="359" spans="1:100" ht="15.75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</row>
    <row r="360" spans="1:100" ht="15.75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</row>
    <row r="361" spans="1:100" ht="15.75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</row>
    <row r="362" spans="1:100" ht="15.75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</row>
    <row r="363" spans="1:100" ht="15.75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</row>
    <row r="364" spans="1:100" ht="15.75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</row>
    <row r="365" spans="1:100" ht="15.75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</row>
    <row r="366" spans="1:100" ht="15.75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</row>
    <row r="367" spans="1:100" ht="15.75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</row>
    <row r="368" spans="1:100" ht="15.75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</row>
    <row r="369" spans="1:100" ht="15.75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</row>
    <row r="370" spans="1:100" ht="15.75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</row>
    <row r="371" spans="1:100" ht="15.75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</row>
    <row r="372" spans="1:100" ht="15.75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</row>
    <row r="373" spans="1:100" ht="15.75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</row>
    <row r="374" spans="1:100" ht="15.75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</row>
    <row r="375" spans="1:100" ht="15.75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</row>
    <row r="376" spans="1:100" ht="15.75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</row>
    <row r="377" spans="1:100" ht="15.75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</row>
    <row r="378" spans="1:100" ht="15.75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</row>
    <row r="379" spans="1:100" ht="15.75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</row>
    <row r="380" spans="1:100" ht="15.75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</row>
    <row r="381" spans="1:100" ht="15.75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</row>
    <row r="382" spans="1:100" ht="15.75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</row>
    <row r="383" spans="1:100" ht="15.75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</row>
    <row r="384" spans="1:100" ht="15.75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</row>
    <row r="385" spans="1:100" ht="15.75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</row>
    <row r="386" spans="1:100" ht="15.75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</row>
    <row r="387" spans="1:100" ht="15.75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</row>
    <row r="388" spans="1:100" ht="15.75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</row>
    <row r="389" spans="1:100" ht="15.75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</row>
    <row r="390" spans="1:100" ht="15.75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</row>
    <row r="391" spans="1:100" ht="15.75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</row>
    <row r="392" spans="1:100" ht="15.75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</row>
    <row r="393" spans="1:100" ht="15.75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</row>
    <row r="394" spans="1:100" ht="15.75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</row>
    <row r="395" spans="1:100" ht="15.75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</row>
    <row r="396" spans="1:100" ht="15.75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</row>
    <row r="397" spans="1:100" ht="15.75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</row>
    <row r="398" spans="1:100" ht="15.75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</row>
    <row r="399" spans="1:100" ht="15.75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</row>
    <row r="400" spans="1:100" ht="15.75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</row>
    <row r="401" spans="1:100" ht="15.75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</row>
    <row r="402" spans="1:100" ht="15.75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</row>
    <row r="403" spans="1:100" ht="15.75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</row>
    <row r="404" spans="1:100" ht="15.75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</row>
    <row r="405" spans="1:100" ht="15.75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</row>
    <row r="406" spans="1:100" ht="15.75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</row>
    <row r="407" spans="1:100" ht="15.75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</row>
    <row r="408" spans="1:100" ht="15.75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</row>
    <row r="409" spans="1:100" ht="15.75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</row>
    <row r="410" spans="1:100" ht="15.75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</row>
    <row r="411" spans="1:100" ht="15.75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</row>
    <row r="412" spans="1:100" ht="15.75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</row>
    <row r="413" spans="1:100" ht="15.75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</row>
    <row r="414" spans="1:100" ht="15.75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</row>
    <row r="415" spans="1:100" ht="15.75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</row>
    <row r="416" spans="1:100" ht="15.75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</row>
    <row r="417" spans="1:100" ht="15.75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</row>
    <row r="418" spans="1:100" ht="15.75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</row>
    <row r="419" spans="1:100" ht="15.75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</row>
    <row r="420" spans="1:100" ht="15.75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</row>
    <row r="421" spans="1:100" ht="15.75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</row>
    <row r="422" spans="1:100" ht="15.75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</row>
    <row r="423" spans="1:100" ht="15.75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</row>
    <row r="424" spans="1:100" ht="15.75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</row>
    <row r="425" spans="1:100" ht="15.75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</row>
    <row r="426" spans="1:100" ht="15.75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</row>
    <row r="427" spans="1:100" ht="15.75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</row>
    <row r="428" spans="1:100" ht="15.75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</row>
    <row r="429" spans="1:100" ht="15.75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</row>
    <row r="430" spans="1:100" ht="15.75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6"/>
      <c r="N430" s="6"/>
      <c r="O430" s="6"/>
      <c r="P430" s="6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</row>
    <row r="431" spans="1:100" ht="15.75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6"/>
      <c r="N431" s="6"/>
      <c r="O431" s="6"/>
      <c r="P431" s="6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</row>
    <row r="432" spans="1:100" ht="15.75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6"/>
      <c r="N432" s="6"/>
      <c r="O432" s="6"/>
      <c r="P432" s="6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</row>
    <row r="433" spans="1:100" ht="15.75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6"/>
      <c r="N433" s="6"/>
      <c r="O433" s="6"/>
      <c r="P433" s="6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</row>
    <row r="434" spans="1:100" ht="15.75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6"/>
      <c r="N434" s="6"/>
      <c r="O434" s="6"/>
      <c r="P434" s="6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</row>
    <row r="435" spans="1:100" ht="15.75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6"/>
      <c r="O435" s="6"/>
      <c r="P435" s="6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</row>
    <row r="436" spans="1:100" ht="15.75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6"/>
      <c r="O436" s="6"/>
      <c r="P436" s="6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</row>
    <row r="437" spans="1:100" ht="15.75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6"/>
      <c r="O437" s="6"/>
      <c r="P437" s="6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</row>
    <row r="438" spans="1:100" ht="15.75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6"/>
      <c r="O438" s="6"/>
      <c r="P438" s="6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</row>
    <row r="439" spans="1:100" ht="15.75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6"/>
      <c r="O439" s="6"/>
      <c r="P439" s="6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</row>
    <row r="440" spans="1:100" ht="15.75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6"/>
      <c r="O440" s="6"/>
      <c r="P440" s="6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</row>
    <row r="441" spans="1:100" ht="15.75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6"/>
      <c r="O441" s="6"/>
      <c r="P441" s="6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</row>
    <row r="442" spans="1:100" ht="15.75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6"/>
      <c r="O442" s="6"/>
      <c r="P442" s="6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</row>
    <row r="443" spans="1:100" ht="15.75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6"/>
      <c r="P443" s="6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</row>
    <row r="444" spans="1:100" ht="13.5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</row>
    <row r="445" spans="1:100" ht="13.5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</row>
    <row r="446" spans="1:100" ht="13.5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</row>
    <row r="447" spans="1:100" ht="13.5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</row>
    <row r="448" spans="1:100" ht="13.5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</row>
    <row r="449" spans="1:100" ht="13.5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</row>
    <row r="450" spans="1:100" ht="13.5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</row>
    <row r="451" spans="1:100" ht="13.5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</row>
    <row r="452" spans="1:100" ht="13.5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</row>
    <row r="453" spans="1:100" ht="13.5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</row>
    <row r="454" spans="1:100" ht="13.5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</row>
    <row r="455" spans="1:100" ht="13.5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</row>
    <row r="456" spans="1:100" ht="13.5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</row>
    <row r="457" spans="1:100" ht="13.5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</row>
    <row r="458" spans="1:100" ht="13.5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</row>
    <row r="459" spans="1:100" ht="13.5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</row>
    <row r="460" spans="1:100" ht="13.5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</row>
    <row r="461" spans="1:100" ht="13.5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</row>
    <row r="462" spans="1:100" ht="13.5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</row>
    <row r="463" spans="1:100" ht="13.5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</row>
    <row r="464" spans="1:100" ht="13.5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</row>
    <row r="465" spans="1:100" ht="13.5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</row>
    <row r="466" spans="1:100" ht="13.5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</row>
    <row r="467" spans="1:100" ht="13.5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</row>
    <row r="468" spans="1:100" ht="13.5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</row>
    <row r="469" spans="1:100" ht="13.5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</row>
    <row r="470" spans="1:100" ht="13.5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</row>
    <row r="471" spans="1:100" ht="13.5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</row>
    <row r="472" spans="1:100" ht="13.5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</row>
    <row r="473" spans="1:100" ht="13.5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</row>
    <row r="474" spans="1:100" ht="13.5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</row>
    <row r="475" spans="1:100" ht="13.5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</row>
    <row r="476" spans="1:100" ht="13.5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</row>
    <row r="477" spans="1:100" ht="13.5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</row>
    <row r="478" spans="1:100" ht="13.5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</row>
    <row r="479" spans="1:100" ht="13.5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</row>
    <row r="480" spans="1:100" ht="13.5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</row>
    <row r="481" spans="1:100" ht="13.5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</row>
    <row r="482" spans="1:100" ht="13.5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</row>
    <row r="483" spans="1:100" ht="13.5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</row>
    <row r="484" spans="1:100" ht="13.5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</row>
    <row r="485" spans="1:100" ht="13.5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</row>
    <row r="486" spans="1:100" ht="13.5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</row>
    <row r="487" spans="1:100" ht="13.5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</row>
    <row r="488" spans="1:100" ht="13.5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</row>
    <row r="489" spans="1:100" ht="13.5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</row>
    <row r="490" spans="1:100" ht="13.5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</row>
    <row r="491" spans="1:100" ht="13.5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</row>
    <row r="492" spans="1:100" ht="13.5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</row>
    <row r="493" spans="1:100" ht="13.5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</row>
    <row r="494" spans="1:100" ht="13.5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</row>
    <row r="495" spans="1:100" ht="13.5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</row>
    <row r="496" spans="1:100" ht="13.5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</row>
    <row r="497" spans="1:100" ht="13.5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</row>
    <row r="498" spans="1:100" ht="13.5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</row>
    <row r="499" spans="1:100" ht="13.5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</row>
    <row r="500" spans="1:100" ht="13.5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</row>
    <row r="501" spans="1:100" ht="13.5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</row>
    <row r="502" spans="1:100" ht="13.5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</row>
    <row r="503" spans="1:100" ht="13.5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</row>
    <row r="504" spans="1:100" ht="13.5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</row>
    <row r="505" spans="1:100" ht="13.5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</row>
    <row r="506" spans="1:100" ht="13.5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</row>
    <row r="507" spans="1:100" ht="13.5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</row>
    <row r="508" spans="1:100" ht="13.5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</row>
    <row r="509" spans="1:100" ht="13.5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</row>
    <row r="510" spans="1:100" ht="13.5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</row>
    <row r="511" spans="1:100" ht="13.5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</row>
    <row r="512" spans="1:100" ht="13.5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</row>
    <row r="513" spans="1:100" ht="13.5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</row>
    <row r="514" spans="1:100" ht="13.5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</row>
    <row r="515" spans="1:100" ht="13.5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</row>
    <row r="516" spans="1:100" ht="13.5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</row>
    <row r="517" spans="1:100" ht="13.5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</row>
    <row r="518" spans="1:100" ht="13.5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</row>
    <row r="519" spans="1:100" ht="13.5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</row>
    <row r="520" spans="1:100" ht="13.5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</row>
    <row r="521" spans="1:100" ht="13.5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</row>
    <row r="522" spans="1:100" ht="13.5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</row>
    <row r="523" spans="1:100" ht="13.5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</row>
    <row r="524" spans="1:100" ht="13.5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</row>
    <row r="525" spans="1:100" ht="13.5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</row>
    <row r="526" spans="1:100" ht="13.5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</row>
    <row r="527" spans="1:100" ht="13.5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</row>
    <row r="528" spans="1:100" ht="13.5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</row>
    <row r="529" spans="1:100" ht="13.5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</row>
    <row r="530" spans="1:100" ht="13.5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</row>
    <row r="531" spans="1:100" ht="13.5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</row>
    <row r="532" spans="1:100" ht="13.5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</row>
    <row r="533" spans="1:100" ht="13.5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</row>
    <row r="534" spans="1:100" ht="13.5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</row>
    <row r="535" spans="1:100" ht="13.5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</row>
    <row r="536" spans="1:100" ht="13.5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</row>
    <row r="537" spans="1:100" ht="13.5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</row>
    <row r="538" spans="1:100" ht="13.5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</row>
    <row r="539" spans="1:100" ht="13.5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</row>
    <row r="540" spans="1:100" ht="13.5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</row>
    <row r="541" spans="1:100" ht="13.5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</row>
    <row r="542" spans="1:100" ht="13.5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</row>
    <row r="543" spans="1:100" ht="13.5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</row>
    <row r="544" spans="1:100" ht="13.5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</row>
    <row r="545" spans="1:100" ht="13.5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</row>
    <row r="546" spans="1:100" ht="13.5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</row>
    <row r="547" spans="1:100" ht="13.5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</row>
    <row r="548" spans="1:100" ht="13.5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</row>
    <row r="549" spans="1:100" ht="13.5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</row>
    <row r="550" spans="1:100" ht="13.5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</row>
    <row r="551" spans="1:100" ht="13.5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</row>
    <row r="552" spans="1:100" ht="13.5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</row>
    <row r="553" spans="1:100" ht="13.5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</row>
    <row r="554" spans="1:100" ht="13.5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</row>
    <row r="555" spans="1:100" ht="13.5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</row>
    <row r="556" spans="1:100" ht="13.5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</row>
    <row r="557" spans="1:100" ht="13.5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</row>
    <row r="558" spans="1:100" ht="13.5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</row>
    <row r="559" spans="1:100" ht="13.5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</row>
    <row r="560" spans="1:100" ht="13.5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</row>
    <row r="561" spans="1:100" ht="13.5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</row>
    <row r="562" spans="1:100" ht="13.5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</row>
    <row r="563" spans="1:100" ht="13.5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</row>
    <row r="564" spans="1:100" ht="13.5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</row>
    <row r="565" spans="1:100" ht="13.5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</row>
    <row r="566" spans="1:100" ht="13.5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</row>
    <row r="567" spans="1:100" ht="13.5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</row>
    <row r="568" spans="1:100" ht="13.5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</row>
    <row r="569" spans="1:100" ht="13.5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</row>
    <row r="570" spans="1:100" ht="13.5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</row>
    <row r="571" spans="1:100" ht="13.5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</row>
    <row r="572" spans="1:100" ht="13.5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</row>
    <row r="573" spans="1:100" ht="13.5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</row>
    <row r="574" spans="1:100" ht="13.5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</row>
    <row r="575" spans="1:100" ht="13.5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</row>
    <row r="576" spans="1:100" ht="13.5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</row>
    <row r="577" spans="1:100" ht="13.5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</row>
    <row r="578" spans="1:100" ht="13.5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</row>
    <row r="579" spans="1:100" ht="13.5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</row>
    <row r="580" spans="1:100" ht="13.5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</row>
    <row r="581" spans="1:100" ht="13.5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</row>
    <row r="582" spans="1:100" ht="13.5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</row>
    <row r="583" spans="1:100" ht="13.5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</row>
    <row r="584" spans="1:100" ht="13.5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</row>
    <row r="585" spans="1:100" ht="13.5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</row>
    <row r="586" spans="1:100" ht="13.5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</row>
    <row r="587" spans="1:100" ht="13.5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</row>
    <row r="588" spans="1:100" ht="13.5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</row>
    <row r="589" spans="1:100" ht="13.5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</row>
    <row r="590" spans="1:100" ht="13.5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</row>
    <row r="591" spans="1:100" ht="13.5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</row>
    <row r="592" spans="1:100" ht="13.5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</row>
    <row r="593" spans="1:100" ht="13.5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</row>
    <row r="594" spans="1:100" ht="13.5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</row>
    <row r="595" spans="1:100" ht="13.5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</row>
    <row r="596" spans="1:100" ht="13.5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</row>
    <row r="597" spans="1:100" ht="13.5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</row>
    <row r="598" spans="1:100" ht="13.5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</row>
    <row r="599" spans="1:100" ht="13.5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</row>
    <row r="600" spans="1:100" ht="13.5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</row>
    <row r="601" spans="1:100" ht="13.5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</row>
    <row r="602" spans="1:100" ht="13.5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</row>
    <row r="603" spans="1:100" ht="13.5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</row>
    <row r="604" spans="1:100" ht="13.5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</row>
    <row r="605" spans="1:100" ht="13.5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</row>
    <row r="606" spans="1:100" ht="13.5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</row>
    <row r="607" spans="1:100" ht="13.5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</row>
    <row r="608" spans="1:100" ht="13.5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</row>
    <row r="609" spans="1:100" ht="13.5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</row>
    <row r="610" spans="1:100" ht="13.5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</row>
    <row r="611" spans="1:100" ht="13.5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</row>
    <row r="612" spans="1:100" ht="13.5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</row>
    <row r="613" spans="1:100" ht="13.5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</row>
    <row r="614" spans="1:100" ht="13.5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</row>
    <row r="615" spans="1:100" ht="13.5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</row>
    <row r="616" spans="1:100" ht="13.5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</row>
    <row r="617" spans="1:100" ht="13.5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</row>
    <row r="618" spans="1:100" ht="13.5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</row>
    <row r="619" spans="1:100" ht="13.5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</row>
    <row r="620" spans="1:100" ht="13.5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</row>
    <row r="621" spans="1:100" ht="13.5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</row>
    <row r="622" spans="1:100" ht="13.5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</row>
    <row r="623" spans="1:100" ht="13.5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</row>
    <row r="624" spans="1:100" ht="13.5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</row>
    <row r="625" spans="1:100" ht="13.5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</row>
    <row r="626" spans="1:100" ht="13.5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</row>
    <row r="627" spans="1:100" ht="13.5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</row>
    <row r="628" spans="1:100" ht="13.5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</row>
    <row r="629" spans="1:100" ht="13.5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</row>
    <row r="630" spans="1:100" ht="13.5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</row>
    <row r="631" spans="1:100" ht="13.5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</row>
    <row r="632" spans="1:100" ht="13.5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</row>
    <row r="633" spans="1:100" ht="13.5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</row>
    <row r="634" spans="1:100" ht="13.5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</row>
    <row r="635" spans="1:100" ht="13.5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</row>
    <row r="636" spans="1:100" ht="13.5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</row>
    <row r="637" spans="1:100" ht="13.5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</row>
    <row r="638" spans="1:100" ht="13.5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</row>
    <row r="639" spans="1:100" ht="13.5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</row>
    <row r="640" spans="1:100" ht="13.5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</row>
    <row r="641" spans="1:100" ht="13.5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</row>
    <row r="642" spans="1:100" ht="13.5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</row>
    <row r="643" spans="1:100" ht="13.5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</row>
    <row r="644" spans="1:100" ht="13.5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</row>
    <row r="645" spans="1:100" ht="13.5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</row>
    <row r="646" spans="1:100" ht="13.5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</row>
    <row r="647" spans="1:100" ht="13.5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</row>
    <row r="648" spans="1:100" ht="13.5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</row>
    <row r="649" spans="1:100" ht="13.5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</row>
    <row r="650" spans="1:100" ht="13.5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</row>
    <row r="651" spans="1:100" ht="13.5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</row>
    <row r="652" spans="1:100" ht="13.5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</row>
    <row r="653" spans="1:100" ht="13.5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</row>
    <row r="654" spans="1:100" ht="13.5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</row>
    <row r="655" spans="1:100" ht="13.5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</row>
    <row r="656" spans="1:100" ht="13.5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</row>
    <row r="657" spans="1:100" ht="13.5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</row>
    <row r="658" spans="1:100" ht="13.5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</row>
    <row r="659" spans="1:100" ht="13.5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</row>
    <row r="660" spans="1:100" ht="13.5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</row>
    <row r="661" spans="1:100" ht="13.5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</row>
    <row r="662" spans="1:100" ht="13.5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</row>
    <row r="663" spans="1:100" ht="13.5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</row>
    <row r="664" spans="1:100" ht="13.5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</row>
    <row r="665" spans="1:100" ht="13.5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</row>
    <row r="666" spans="1:100" ht="13.5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</row>
    <row r="667" spans="1:100" ht="13.5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</row>
    <row r="668" spans="1:100" ht="13.5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</row>
    <row r="669" spans="1:100" ht="13.5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</row>
    <row r="670" spans="1:100" ht="13.5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</row>
    <row r="671" spans="1:100" ht="13.5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</row>
    <row r="672" spans="1:100" ht="13.5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</row>
    <row r="673" spans="1:100" ht="13.5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</row>
    <row r="674" spans="1:100" ht="13.5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</row>
    <row r="675" spans="1:100" ht="13.5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</row>
    <row r="676" spans="1:100" ht="13.5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</row>
    <row r="677" spans="1:100" ht="13.5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</row>
    <row r="678" spans="1:100" ht="13.5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</row>
    <row r="679" spans="1:100" ht="13.5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</row>
    <row r="680" spans="1:100" ht="13.5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</row>
    <row r="681" spans="1:100" ht="13.5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</row>
    <row r="682" spans="1:100" ht="13.5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</row>
    <row r="683" spans="1:100" ht="13.5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</row>
    <row r="684" spans="1:100" ht="13.5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</row>
    <row r="685" spans="1:100" ht="13.5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</row>
    <row r="686" spans="1:100" ht="13.5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</row>
    <row r="687" spans="1:100" ht="13.5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</row>
    <row r="688" spans="1:100" ht="13.5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</row>
    <row r="689" spans="1:100" ht="13.5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</row>
    <row r="690" spans="1:100" ht="13.5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</row>
    <row r="691" spans="1:100" ht="13.5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</row>
    <row r="692" spans="1:100" ht="13.5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</row>
    <row r="693" spans="1:100" ht="13.5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</row>
    <row r="694" spans="1:100" ht="13.5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</row>
    <row r="695" spans="1:100" ht="13.5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</row>
    <row r="696" spans="1:100" ht="13.5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</row>
    <row r="697" spans="1:100" ht="13.5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</row>
    <row r="698" spans="1:100" ht="13.5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</row>
    <row r="699" spans="1:100" ht="13.5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</row>
    <row r="700" spans="1:100" ht="13.5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</row>
    <row r="701" spans="1:100" ht="13.5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</row>
    <row r="702" spans="1:100" ht="13.5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</row>
    <row r="703" spans="1:100" ht="13.5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</row>
    <row r="704" spans="1:100" ht="13.5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</row>
    <row r="705" spans="1:100" ht="13.5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</row>
    <row r="706" spans="1:100" ht="13.5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</row>
    <row r="707" spans="1:100" ht="13.5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</row>
    <row r="708" spans="1:100" ht="13.5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</row>
    <row r="709" spans="1:100" ht="13.5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</row>
    <row r="710" spans="1:100" ht="13.5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</row>
    <row r="711" spans="1:100" ht="13.5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</row>
    <row r="712" spans="1:100" ht="13.5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</row>
    <row r="713" spans="1:100" ht="13.5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</row>
    <row r="714" spans="1:100" ht="13.5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</row>
    <row r="715" spans="1:100" ht="13.5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</row>
    <row r="716" spans="1:100" ht="13.5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</row>
    <row r="717" spans="1:100" ht="13.5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</row>
    <row r="718" spans="1:100" ht="13.5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</row>
    <row r="719" spans="1:100" ht="13.5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</row>
    <row r="720" spans="1:100" ht="13.5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</row>
    <row r="721" spans="1:100" ht="13.5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</row>
    <row r="722" spans="1:100" ht="13.5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</row>
    <row r="723" spans="1:100" ht="13.5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</row>
    <row r="724" spans="1:100" ht="13.5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</row>
    <row r="725" spans="1:100" ht="13.5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</row>
    <row r="726" spans="1:100" ht="13.5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</row>
    <row r="727" spans="1:100" ht="13.5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</row>
    <row r="728" spans="1:100" ht="13.5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</row>
    <row r="729" spans="1:100" ht="13.5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</row>
    <row r="730" spans="1:100" ht="13.5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</row>
    <row r="731" spans="1:100" ht="13.5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</row>
    <row r="732" spans="1:100" ht="13.5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</row>
    <row r="733" spans="1:100" ht="13.5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</row>
    <row r="734" spans="1:100" ht="13.5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</row>
    <row r="735" spans="1:100" ht="13.5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</row>
    <row r="736" spans="1:100" ht="13.5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</row>
    <row r="737" spans="1:100" ht="13.5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</row>
    <row r="738" spans="1:100" ht="13.5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</row>
    <row r="739" spans="1:100" ht="13.5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</row>
    <row r="740" spans="1:100" ht="13.5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</row>
    <row r="741" spans="1:100" ht="13.5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</row>
    <row r="742" spans="1:100" ht="13.5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</row>
    <row r="743" spans="1:100" ht="13.5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</row>
    <row r="744" spans="1:100" ht="13.5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</row>
    <row r="745" spans="1:100" ht="13.5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</row>
    <row r="746" spans="1:100" ht="13.5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</row>
    <row r="747" spans="1:100" ht="13.5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</row>
    <row r="748" spans="1:100" ht="13.5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</row>
    <row r="749" spans="1:100" ht="13.5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</row>
    <row r="750" spans="1:100" ht="13.5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</row>
    <row r="751" spans="1:100" ht="13.5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</row>
    <row r="752" spans="1:100" ht="13.5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</row>
    <row r="753" spans="1:100" ht="13.5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</row>
    <row r="754" spans="1:100" ht="13.5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</row>
    <row r="755" spans="1:100" ht="13.5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</row>
    <row r="756" spans="1:100" ht="13.5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</row>
    <row r="757" spans="1:100" ht="13.5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</row>
    <row r="758" spans="1:100" ht="13.5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</row>
    <row r="759" spans="1:100" ht="13.5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</row>
    <row r="760" spans="1:100" ht="13.5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</row>
    <row r="761" spans="1:100" ht="13.5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</row>
    <row r="762" spans="1:100" ht="13.5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</row>
    <row r="763" spans="1:100" ht="13.5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</row>
    <row r="764" spans="1:100" ht="13.5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</row>
    <row r="765" spans="1:100" ht="13.5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</row>
    <row r="766" spans="1:100" ht="13.5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</row>
    <row r="767" spans="1:100" ht="13.5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</row>
    <row r="768" spans="1:100" ht="13.5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</row>
    <row r="769" spans="1:100" ht="13.5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</row>
    <row r="770" spans="1:100" ht="13.5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</row>
    <row r="771" spans="1:100" ht="13.5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</row>
    <row r="772" spans="1:100" ht="13.5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</row>
    <row r="773" spans="1:100" ht="13.5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</row>
    <row r="774" spans="1:100" ht="13.5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</row>
    <row r="775" spans="1:100" ht="13.5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</row>
    <row r="776" spans="1:100" ht="13.5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</row>
    <row r="777" spans="1:100" ht="13.5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</row>
    <row r="778" spans="1:100" ht="13.5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</row>
    <row r="779" spans="1:100" ht="13.5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</row>
    <row r="780" spans="1:100" ht="13.5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</row>
    <row r="781" spans="1:100" ht="13.5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</row>
    <row r="782" spans="1:100" ht="13.5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</row>
    <row r="783" spans="1:100" ht="13.5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</row>
    <row r="784" spans="1:100" ht="13.5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</row>
    <row r="785" spans="1:100" ht="13.5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</row>
    <row r="786" spans="1:100" ht="13.5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</row>
    <row r="787" spans="1:100" ht="13.5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</row>
    <row r="788" spans="1:100" ht="13.5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</row>
    <row r="789" spans="1:100" ht="13.5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</row>
    <row r="790" spans="1:100" ht="13.5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</row>
    <row r="791" spans="1:100" ht="13.5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</row>
    <row r="792" spans="1:100" ht="13.5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</row>
    <row r="793" spans="1:100" ht="13.5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</row>
    <row r="794" spans="1:100" ht="13.5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</row>
    <row r="795" spans="1:100" ht="13.5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</row>
    <row r="796" spans="1:100" ht="13.5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</row>
    <row r="797" spans="1:100" ht="13.5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</row>
    <row r="798" spans="1:100" ht="13.5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</row>
    <row r="799" spans="1:100" ht="13.5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</row>
    <row r="800" spans="1:100" ht="13.5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</row>
    <row r="801" spans="1:100" ht="13.5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</row>
    <row r="802" spans="1:100" ht="13.5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</row>
    <row r="803" spans="1:100" ht="13.5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</row>
    <row r="804" spans="1:100" ht="13.5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</row>
    <row r="805" spans="1:100" ht="13.5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</row>
    <row r="806" spans="1:100" ht="13.5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</row>
    <row r="807" spans="1:100" ht="13.5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</row>
    <row r="808" spans="1:100" ht="13.5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</row>
    <row r="809" spans="1:100" ht="13.5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</row>
    <row r="810" spans="1:100" ht="13.5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</row>
    <row r="811" spans="1:100" ht="13.5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</row>
    <row r="812" spans="1:100" ht="13.5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</row>
    <row r="813" spans="1:100" ht="13.5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</row>
    <row r="814" spans="1:100" ht="13.5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</row>
    <row r="815" spans="1:100" ht="13.5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</row>
    <row r="816" spans="1:100" ht="13.5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</row>
    <row r="817" spans="1:100" ht="13.5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</row>
    <row r="818" spans="1:100" ht="13.5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</row>
    <row r="819" spans="1:100" ht="13.5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</row>
    <row r="820" spans="1:100" ht="13.5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</row>
    <row r="821" spans="1:100" ht="13.5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</row>
    <row r="822" spans="1:100" ht="13.5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</row>
    <row r="823" spans="1:100" ht="13.5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</row>
    <row r="824" spans="1:100" ht="13.5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</row>
    <row r="825" spans="1:100" ht="13.5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</row>
    <row r="826" spans="1:100" ht="13.5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</row>
    <row r="827" spans="1:100" ht="13.5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</row>
    <row r="828" spans="1:100" ht="13.5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</row>
    <row r="829" spans="1:100" ht="13.5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</row>
    <row r="830" spans="1:100" ht="13.5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</row>
    <row r="831" spans="1:100" ht="13.5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</row>
    <row r="832" spans="1:100" ht="13.5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</row>
    <row r="833" spans="1:100" ht="13.5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</row>
    <row r="834" spans="1:100" ht="13.5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</row>
    <row r="835" spans="1:100" ht="13.5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</row>
    <row r="836" spans="1:100" ht="13.5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</row>
    <row r="837" spans="1:100" ht="13.5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</row>
    <row r="838" spans="1:100" ht="13.5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</row>
    <row r="839" spans="1:100" ht="13.5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</row>
    <row r="840" spans="1:100" ht="13.5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</row>
    <row r="841" spans="1:100" ht="13.5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</row>
    <row r="842" spans="1:100" ht="13.5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</row>
    <row r="843" spans="1:100" ht="13.5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</row>
    <row r="844" spans="1:100" ht="13.5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</row>
    <row r="845" spans="1:100" ht="13.5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</row>
    <row r="846" spans="1:100" ht="13.5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</row>
    <row r="847" spans="1:100" ht="13.5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</row>
    <row r="848" spans="1:100" ht="13.5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</row>
    <row r="849" spans="1:100" ht="13.5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</row>
    <row r="850" spans="1:100" ht="13.5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</row>
    <row r="851" spans="1:100" ht="13.5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</row>
    <row r="852" spans="1:100" ht="13.5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</row>
    <row r="853" spans="1:100" ht="13.5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</row>
    <row r="854" spans="1:100" ht="13.5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</row>
    <row r="855" spans="1:100" ht="13.5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</row>
    <row r="856" spans="1:100" ht="13.5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</row>
    <row r="857" spans="1:100" ht="13.5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</row>
    <row r="858" spans="1:100" ht="13.5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</row>
    <row r="859" spans="1:100" ht="13.5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</row>
    <row r="860" spans="1:100" ht="13.5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</row>
    <row r="861" spans="1:100" ht="13.5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</row>
    <row r="862" spans="1:100" ht="13.5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</row>
    <row r="863" spans="1:100" ht="13.5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</row>
    <row r="864" spans="1:100" ht="13.5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</row>
    <row r="865" spans="1:100" ht="13.5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</row>
    <row r="866" spans="1:100" ht="13.5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</row>
    <row r="867" spans="1:100" ht="13.5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</row>
    <row r="868" spans="1:100" ht="13.5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</row>
    <row r="869" spans="1:100" ht="13.5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</row>
    <row r="870" spans="1:100" ht="13.5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</row>
    <row r="871" spans="1:100" ht="13.5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</row>
    <row r="872" spans="1:100" ht="13.5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</row>
    <row r="873" spans="1:100" ht="13.5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</row>
    <row r="874" spans="1:100" ht="13.5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</row>
    <row r="875" spans="1:100" ht="13.5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</row>
    <row r="876" spans="1:100" ht="13.5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</row>
    <row r="877" spans="1:100" ht="13.5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</row>
    <row r="878" spans="1:100" ht="13.5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</row>
    <row r="879" spans="1:100" ht="13.5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</row>
    <row r="880" spans="1:100" ht="13.5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</row>
    <row r="881" spans="1:100" ht="13.5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</row>
    <row r="882" spans="1:100" ht="13.5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</row>
    <row r="883" spans="1:100" ht="13.5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</row>
    <row r="884" spans="1:100" ht="13.5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</row>
    <row r="885" spans="1:100" ht="13.5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</row>
    <row r="886" spans="1:100" ht="13.5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</row>
    <row r="887" spans="1:100" ht="13.5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</row>
    <row r="888" spans="1:100" ht="13.5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</row>
    <row r="889" spans="1:100" ht="13.5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</row>
    <row r="890" spans="1:100" ht="13.5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</row>
    <row r="891" spans="1:100" ht="13.5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</row>
    <row r="892" spans="1:100" ht="13.5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</row>
    <row r="893" spans="1:100" ht="13.5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</row>
    <row r="894" spans="1:100" ht="13.5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</row>
    <row r="895" spans="1:100" ht="13.5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</row>
    <row r="896" spans="1:100" ht="13.5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</row>
    <row r="897" spans="1:100" ht="13.5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</row>
    <row r="898" spans="1:100" ht="13.5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</row>
    <row r="899" spans="1:100" ht="13.5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</row>
    <row r="900" spans="1:100" ht="13.5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</row>
    <row r="901" spans="1:100" ht="13.5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</row>
    <row r="902" spans="1:100" ht="13.5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</row>
    <row r="903" spans="1:100" ht="13.5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</row>
    <row r="904" spans="1:100" ht="13.5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</row>
    <row r="905" spans="1:100" ht="13.5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</row>
    <row r="906" spans="1:100" ht="13.5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</row>
    <row r="907" spans="1:100" ht="13.5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</row>
    <row r="908" spans="1:100" ht="13.5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</row>
    <row r="909" spans="1:100" ht="13.5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</row>
    <row r="910" spans="1:100" ht="13.5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</row>
    <row r="911" spans="1:100" ht="13.5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</row>
    <row r="912" spans="1:100" ht="13.5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</row>
    <row r="913" spans="1:100" ht="13.5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</row>
    <row r="914" spans="1:100" ht="13.5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</row>
    <row r="915" spans="1:100" ht="13.5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</row>
    <row r="916" spans="1:100" ht="13.5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</row>
    <row r="917" spans="1:100" ht="13.5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</row>
    <row r="918" spans="1:100" ht="13.5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</row>
    <row r="919" spans="1:100" ht="13.5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</row>
    <row r="920" spans="1:100" ht="13.5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</row>
    <row r="921" spans="1:100" ht="13.5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</row>
    <row r="922" spans="1:100" ht="13.5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</row>
    <row r="923" spans="1:100" ht="13.5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</row>
    <row r="924" spans="1:100" ht="13.5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</row>
    <row r="925" spans="1:100" ht="13.5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</row>
    <row r="926" spans="1:100" ht="13.5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</row>
    <row r="927" spans="1:100" ht="13.5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</row>
    <row r="928" spans="1:100" ht="13.5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</row>
    <row r="929" spans="1:100" ht="13.5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</row>
    <row r="930" spans="1:100" ht="13.5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</row>
    <row r="931" spans="1:100" ht="13.5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</row>
    <row r="932" spans="1:100" ht="13.5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</row>
    <row r="933" spans="1:100" ht="13.5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</row>
    <row r="934" spans="1:100" ht="13.5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</row>
    <row r="935" spans="1:100" ht="13.5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</row>
    <row r="936" spans="1:100" ht="13.5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</row>
    <row r="937" spans="1:100" ht="13.5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</row>
    <row r="938" spans="1:100" ht="13.5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</row>
    <row r="939" spans="1:100" ht="13.5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</row>
    <row r="940" spans="1:100" ht="13.5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</row>
    <row r="941" spans="1:100" ht="13.5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</row>
    <row r="942" spans="1:100" ht="13.5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</row>
    <row r="943" spans="1:100" ht="13.5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</row>
    <row r="944" spans="1:100" ht="13.5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</row>
    <row r="945" spans="1:100" ht="13.5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</row>
    <row r="946" spans="1:100" ht="13.5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</row>
    <row r="947" spans="1:100" ht="13.5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</row>
    <row r="948" spans="1:100" ht="13.5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</row>
    <row r="949" spans="1:100" ht="13.5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</row>
    <row r="950" spans="1:100" ht="13.5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</row>
    <row r="951" spans="1:100" ht="13.5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</row>
    <row r="952" spans="1:100" ht="13.5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</row>
    <row r="953" spans="1:100" ht="13.5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</row>
    <row r="954" spans="1:100" ht="13.5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</row>
    <row r="955" spans="1:100" ht="13.5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</row>
    <row r="956" spans="1:100" ht="13.5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</row>
    <row r="957" spans="1:100" ht="13.5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</row>
    <row r="958" spans="1:100" ht="13.5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</row>
    <row r="959" spans="1:100" ht="13.5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</row>
    <row r="960" spans="1:100" ht="13.5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</row>
    <row r="961" spans="1:100" ht="13.5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</row>
    <row r="962" spans="1:100" ht="13.5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</row>
    <row r="963" spans="1:100" ht="13.5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</row>
    <row r="964" spans="1:100" ht="13.5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</row>
    <row r="965" spans="1:100" ht="13.5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</row>
    <row r="966" spans="1:100" ht="13.5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</row>
    <row r="967" spans="1:100" ht="13.5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</row>
    <row r="968" spans="1:100" ht="13.5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</row>
    <row r="969" spans="1:100" ht="13.5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</row>
    <row r="970" spans="1:100" ht="13.5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</row>
    <row r="971" spans="1:100" ht="13.5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</row>
    <row r="972" spans="1:100" ht="13.5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</row>
    <row r="973" spans="1:100" ht="13.5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</row>
    <row r="974" spans="1:100" ht="13.5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</row>
    <row r="975" spans="1:100" ht="13.5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</row>
    <row r="976" spans="1:100" ht="13.5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</row>
    <row r="977" spans="1:100" ht="13.5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</row>
    <row r="978" spans="1:100" ht="13.5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</row>
    <row r="979" spans="1:100" ht="13.5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</row>
    <row r="980" spans="1:100" ht="13.5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</row>
    <row r="981" spans="1:100" ht="13.5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</row>
    <row r="982" spans="1:100" ht="13.5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</row>
    <row r="983" spans="1:100" ht="13.5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</row>
    <row r="984" spans="1:100" ht="13.5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</row>
    <row r="985" spans="1:100" ht="13.5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</row>
    <row r="986" spans="1:100" ht="13.5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</row>
    <row r="987" spans="1:100" ht="13.5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</row>
    <row r="988" spans="1:100" ht="13.5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</row>
    <row r="989" spans="1:100" ht="13.5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</row>
    <row r="990" spans="1:100" ht="13.5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</row>
    <row r="991" spans="1:100" ht="13.5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</row>
    <row r="992" spans="1:100" ht="13.5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</row>
    <row r="993" spans="1:100" ht="13.5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</row>
    <row r="994" spans="1:100" ht="13.5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</row>
    <row r="995" spans="1:100" ht="13.5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</row>
    <row r="996" spans="1:100" ht="13.5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</row>
    <row r="997" spans="1:100" ht="13.5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</row>
    <row r="998" spans="1:100" ht="13.5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</row>
    <row r="999" spans="1:100" ht="13.5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</row>
    <row r="1000" spans="1:100" ht="13.5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</row>
    <row r="1001" spans="1:100" ht="13.5" x14ac:dyDescent="0.25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</row>
    <row r="1002" spans="1:100" ht="13.5" x14ac:dyDescent="0.25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</row>
    <row r="1003" spans="1:100" ht="13.5" x14ac:dyDescent="0.25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</row>
    <row r="1004" spans="1:100" ht="13.5" x14ac:dyDescent="0.25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</row>
    <row r="1005" spans="1:100" ht="13.5" x14ac:dyDescent="0.25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</row>
    <row r="1006" spans="1:100" ht="13.5" x14ac:dyDescent="0.25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</row>
    <row r="1007" spans="1:100" ht="13.5" x14ac:dyDescent="0.25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</row>
    <row r="1008" spans="1:100" ht="13.5" x14ac:dyDescent="0.25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</row>
    <row r="1009" spans="1:100" ht="13.5" x14ac:dyDescent="0.25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</row>
    <row r="1010" spans="1:100" ht="13.5" x14ac:dyDescent="0.25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</row>
    <row r="1011" spans="1:100" ht="13.5" x14ac:dyDescent="0.25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</row>
    <row r="1012" spans="1:100" ht="13.5" x14ac:dyDescent="0.25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</row>
    <row r="1013" spans="1:100" ht="13.5" x14ac:dyDescent="0.25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</row>
    <row r="1014" spans="1:100" ht="13.5" x14ac:dyDescent="0.25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</row>
    <row r="1015" spans="1:100" ht="13.5" x14ac:dyDescent="0.25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</row>
    <row r="1016" spans="1:100" ht="13.5" x14ac:dyDescent="0.25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</row>
    <row r="1017" spans="1:100" ht="13.5" x14ac:dyDescent="0.25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</row>
    <row r="1018" spans="1:100" ht="13.5" x14ac:dyDescent="0.25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</row>
    <row r="1019" spans="1:100" ht="13.5" x14ac:dyDescent="0.25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</row>
    <row r="1020" spans="1:100" ht="13.5" x14ac:dyDescent="0.25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</row>
    <row r="1021" spans="1:100" ht="13.5" x14ac:dyDescent="0.25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</row>
    <row r="1022" spans="1:100" ht="13.5" x14ac:dyDescent="0.25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</row>
    <row r="1023" spans="1:100" ht="13.5" x14ac:dyDescent="0.25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</row>
    <row r="1024" spans="1:100" ht="13.5" x14ac:dyDescent="0.25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</row>
    <row r="1025" spans="1:100" ht="13.5" x14ac:dyDescent="0.25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</row>
    <row r="1026" spans="1:100" ht="13.5" x14ac:dyDescent="0.25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</row>
    <row r="1027" spans="1:100" ht="13.5" x14ac:dyDescent="0.25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</row>
    <row r="1028" spans="1:100" ht="13.5" x14ac:dyDescent="0.25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</row>
    <row r="1029" spans="1:100" ht="13.5" x14ac:dyDescent="0.25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</row>
    <row r="1030" spans="1:100" ht="13.5" x14ac:dyDescent="0.25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</row>
    <row r="1031" spans="1:100" ht="13.5" x14ac:dyDescent="0.25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</row>
    <row r="1032" spans="1:100" ht="13.5" x14ac:dyDescent="0.25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</row>
    <row r="1033" spans="1:100" ht="13.5" x14ac:dyDescent="0.25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</row>
    <row r="1034" spans="1:100" ht="13.5" x14ac:dyDescent="0.25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</row>
    <row r="1035" spans="1:100" ht="13.5" x14ac:dyDescent="0.25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</row>
    <row r="1036" spans="1:100" ht="13.5" x14ac:dyDescent="0.25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</row>
    <row r="1037" spans="1:100" ht="13.5" x14ac:dyDescent="0.25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</row>
    <row r="1038" spans="1:100" ht="13.5" x14ac:dyDescent="0.25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</row>
    <row r="1039" spans="1:100" ht="13.5" x14ac:dyDescent="0.25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</row>
    <row r="1040" spans="1:100" ht="13.5" x14ac:dyDescent="0.25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</row>
    <row r="1041" spans="1:100" ht="13.5" x14ac:dyDescent="0.25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</row>
    <row r="1042" spans="1:100" ht="13.5" x14ac:dyDescent="0.25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</row>
    <row r="1043" spans="1:100" ht="13.5" x14ac:dyDescent="0.25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</row>
    <row r="1044" spans="1:100" ht="13.5" x14ac:dyDescent="0.25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</row>
    <row r="1045" spans="1:100" ht="13.5" x14ac:dyDescent="0.25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</row>
    <row r="1046" spans="1:100" ht="13.5" x14ac:dyDescent="0.25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</row>
    <row r="1047" spans="1:100" ht="13.5" x14ac:dyDescent="0.25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</row>
    <row r="1048" spans="1:100" ht="13.5" x14ac:dyDescent="0.25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</row>
    <row r="1049" spans="1:100" ht="13.5" x14ac:dyDescent="0.25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</row>
    <row r="1050" spans="1:100" ht="13.5" x14ac:dyDescent="0.25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</row>
    <row r="1051" spans="1:100" ht="13.5" x14ac:dyDescent="0.25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</row>
    <row r="1052" spans="1:100" ht="13.5" x14ac:dyDescent="0.25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</row>
    <row r="1053" spans="1:100" ht="13.5" x14ac:dyDescent="0.25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</row>
    <row r="1054" spans="1:100" ht="13.5" x14ac:dyDescent="0.25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</row>
    <row r="1055" spans="1:100" ht="13.5" x14ac:dyDescent="0.25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</row>
    <row r="1056" spans="1:100" ht="13.5" x14ac:dyDescent="0.25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</row>
    <row r="1057" spans="1:100" ht="13.5" x14ac:dyDescent="0.25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</row>
    <row r="1058" spans="1:100" ht="13.5" x14ac:dyDescent="0.25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</row>
    <row r="1059" spans="1:100" ht="13.5" x14ac:dyDescent="0.25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</row>
    <row r="1060" spans="1:100" ht="13.5" x14ac:dyDescent="0.25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</row>
    <row r="1061" spans="1:100" ht="13.5" x14ac:dyDescent="0.25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</row>
    <row r="1062" spans="1:100" ht="13.5" x14ac:dyDescent="0.25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</row>
    <row r="1063" spans="1:100" ht="13.5" x14ac:dyDescent="0.25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</row>
    <row r="1064" spans="1:100" ht="13.5" x14ac:dyDescent="0.25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</row>
    <row r="1065" spans="1:100" ht="13.5" x14ac:dyDescent="0.25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</row>
    <row r="1066" spans="1:100" ht="13.5" x14ac:dyDescent="0.25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</row>
    <row r="1067" spans="1:100" ht="13.5" x14ac:dyDescent="0.25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</row>
    <row r="1068" spans="1:100" ht="13.5" x14ac:dyDescent="0.25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</row>
    <row r="1069" spans="1:100" ht="13.5" x14ac:dyDescent="0.25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</row>
    <row r="1070" spans="1:100" ht="13.5" x14ac:dyDescent="0.25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</row>
    <row r="1071" spans="1:100" ht="13.5" x14ac:dyDescent="0.25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</row>
    <row r="1072" spans="1:100" ht="13.5" x14ac:dyDescent="0.25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</row>
    <row r="1073" spans="1:100" ht="13.5" x14ac:dyDescent="0.25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</row>
    <row r="1074" spans="1:100" ht="13.5" x14ac:dyDescent="0.25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</row>
    <row r="1075" spans="1:100" ht="13.5" x14ac:dyDescent="0.25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</row>
    <row r="1076" spans="1:100" ht="13.5" x14ac:dyDescent="0.25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</row>
    <row r="1077" spans="1:100" ht="13.5" x14ac:dyDescent="0.25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</row>
    <row r="1078" spans="1:100" ht="13.5" x14ac:dyDescent="0.25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</row>
    <row r="1079" spans="1:100" ht="13.5" x14ac:dyDescent="0.25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</row>
    <row r="1080" spans="1:100" ht="13.5" x14ac:dyDescent="0.25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</row>
    <row r="1081" spans="1:100" ht="13.5" x14ac:dyDescent="0.25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</row>
    <row r="1082" spans="1:100" ht="13.5" x14ac:dyDescent="0.25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</row>
    <row r="1083" spans="1:100" ht="13.5" x14ac:dyDescent="0.25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</row>
    <row r="1084" spans="1:100" ht="13.5" x14ac:dyDescent="0.25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</row>
    <row r="1085" spans="1:100" ht="13.5" x14ac:dyDescent="0.25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</row>
    <row r="1086" spans="1:100" ht="13.5" x14ac:dyDescent="0.25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</row>
    <row r="1087" spans="1:100" ht="13.5" x14ac:dyDescent="0.25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</row>
    <row r="1088" spans="1:100" ht="13.5" x14ac:dyDescent="0.25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</row>
    <row r="1089" spans="1:100" ht="13.5" x14ac:dyDescent="0.25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</row>
    <row r="1090" spans="1:100" ht="13.5" x14ac:dyDescent="0.25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</row>
    <row r="1091" spans="1:100" ht="13.5" x14ac:dyDescent="0.25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</row>
    <row r="1092" spans="1:100" ht="13.5" x14ac:dyDescent="0.25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</row>
    <row r="1093" spans="1:100" ht="13.5" x14ac:dyDescent="0.25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</row>
    <row r="1094" spans="1:100" ht="13.5" x14ac:dyDescent="0.25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</row>
    <row r="1095" spans="1:100" ht="13.5" x14ac:dyDescent="0.25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</row>
    <row r="1096" spans="1:100" ht="13.5" x14ac:dyDescent="0.25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</row>
    <row r="1097" spans="1:100" ht="13.5" x14ac:dyDescent="0.25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</row>
    <row r="1098" spans="1:100" ht="13.5" x14ac:dyDescent="0.25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</row>
    <row r="1099" spans="1:100" ht="13.5" x14ac:dyDescent="0.25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</row>
    <row r="1100" spans="1:100" ht="13.5" x14ac:dyDescent="0.25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</row>
    <row r="1101" spans="1:100" ht="13.5" x14ac:dyDescent="0.25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</row>
    <row r="1102" spans="1:100" ht="13.5" x14ac:dyDescent="0.25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</row>
    <row r="1103" spans="1:100" ht="13.5" x14ac:dyDescent="0.25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</row>
    <row r="1104" spans="1:100" ht="13.5" x14ac:dyDescent="0.25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</row>
    <row r="1105" spans="1:100" ht="13.5" x14ac:dyDescent="0.25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</row>
    <row r="1106" spans="1:100" ht="13.5" x14ac:dyDescent="0.25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</row>
    <row r="1107" spans="1:100" ht="13.5" x14ac:dyDescent="0.25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</row>
    <row r="1108" spans="1:100" ht="13.5" x14ac:dyDescent="0.25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</row>
    <row r="1109" spans="1:100" ht="13.5" x14ac:dyDescent="0.25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</row>
    <row r="1110" spans="1:100" ht="13.5" x14ac:dyDescent="0.25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</row>
    <row r="1111" spans="1:100" ht="13.5" x14ac:dyDescent="0.25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</row>
    <row r="1112" spans="1:100" ht="13.5" x14ac:dyDescent="0.25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</row>
    <row r="1113" spans="1:100" ht="13.5" x14ac:dyDescent="0.25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</row>
    <row r="1114" spans="1:100" ht="13.5" x14ac:dyDescent="0.25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</row>
    <row r="1115" spans="1:100" ht="13.5" x14ac:dyDescent="0.25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</row>
    <row r="1116" spans="1:100" ht="13.5" x14ac:dyDescent="0.25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</row>
    <row r="1117" spans="1:100" ht="13.5" x14ac:dyDescent="0.25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</row>
    <row r="1118" spans="1:100" ht="13.5" x14ac:dyDescent="0.25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</row>
    <row r="1119" spans="1:100" ht="13.5" x14ac:dyDescent="0.25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</row>
    <row r="1120" spans="1:100" ht="13.5" x14ac:dyDescent="0.25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</row>
    <row r="1121" spans="1:100" ht="13.5" x14ac:dyDescent="0.25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</row>
    <row r="1122" spans="1:100" ht="13.5" x14ac:dyDescent="0.25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</row>
    <row r="1123" spans="1:100" ht="13.5" x14ac:dyDescent="0.25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</row>
    <row r="1124" spans="1:100" ht="13.5" x14ac:dyDescent="0.25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</row>
    <row r="1125" spans="1:100" ht="13.5" x14ac:dyDescent="0.25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</row>
    <row r="1126" spans="1:100" ht="13.5" x14ac:dyDescent="0.25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</row>
    <row r="1127" spans="1:100" ht="13.5" x14ac:dyDescent="0.25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</row>
    <row r="1128" spans="1:100" ht="13.5" x14ac:dyDescent="0.25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</row>
    <row r="1129" spans="1:100" ht="13.5" x14ac:dyDescent="0.25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</row>
    <row r="1130" spans="1:100" ht="13.5" x14ac:dyDescent="0.25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</row>
    <row r="1131" spans="1:100" ht="13.5" x14ac:dyDescent="0.25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</row>
    <row r="1132" spans="1:100" ht="13.5" x14ac:dyDescent="0.25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</row>
    <row r="1133" spans="1:100" ht="13.5" x14ac:dyDescent="0.25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</row>
    <row r="1134" spans="1:100" ht="13.5" x14ac:dyDescent="0.25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</row>
    <row r="1135" spans="1:100" ht="13.5" x14ac:dyDescent="0.25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</row>
    <row r="1136" spans="1:100" ht="13.5" x14ac:dyDescent="0.25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</row>
    <row r="1137" spans="1:100" ht="13.5" x14ac:dyDescent="0.25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</row>
    <row r="1138" spans="1:100" ht="13.5" x14ac:dyDescent="0.25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</row>
    <row r="1139" spans="1:100" ht="13.5" x14ac:dyDescent="0.25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</row>
    <row r="1140" spans="1:100" ht="13.5" x14ac:dyDescent="0.25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</row>
    <row r="1141" spans="1:100" ht="13.5" x14ac:dyDescent="0.25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</row>
    <row r="1142" spans="1:100" ht="13.5" x14ac:dyDescent="0.25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</row>
    <row r="1143" spans="1:100" ht="13.5" x14ac:dyDescent="0.25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</row>
    <row r="1144" spans="1:100" ht="13.5" x14ac:dyDescent="0.25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</row>
    <row r="1145" spans="1:100" ht="13.5" x14ac:dyDescent="0.25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</row>
    <row r="1146" spans="1:100" ht="13.5" x14ac:dyDescent="0.25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</row>
    <row r="1147" spans="1:100" ht="13.5" x14ac:dyDescent="0.25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</row>
    <row r="1148" spans="1:100" ht="13.5" x14ac:dyDescent="0.25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</row>
    <row r="1149" spans="1:100" ht="13.5" x14ac:dyDescent="0.25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</row>
    <row r="1150" spans="1:100" ht="13.5" x14ac:dyDescent="0.25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</row>
    <row r="1151" spans="1:100" ht="13.5" x14ac:dyDescent="0.25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</row>
    <row r="1152" spans="1:100" ht="13.5" x14ac:dyDescent="0.25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</row>
    <row r="1153" spans="1:100" ht="13.5" x14ac:dyDescent="0.25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</row>
    <row r="1154" spans="1:100" ht="13.5" x14ac:dyDescent="0.25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</row>
    <row r="1155" spans="1:100" ht="13.5" x14ac:dyDescent="0.25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</row>
    <row r="1156" spans="1:100" ht="13.5" x14ac:dyDescent="0.25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</row>
    <row r="1157" spans="1:100" ht="13.5" x14ac:dyDescent="0.25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</row>
    <row r="1158" spans="1:100" ht="13.5" x14ac:dyDescent="0.25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</row>
    <row r="1159" spans="1:100" ht="13.5" x14ac:dyDescent="0.25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</row>
    <row r="1160" spans="1:100" ht="13.5" x14ac:dyDescent="0.25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</row>
    <row r="1161" spans="1:100" ht="13.5" x14ac:dyDescent="0.25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</row>
    <row r="1162" spans="1:100" ht="13.5" x14ac:dyDescent="0.25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</row>
    <row r="1163" spans="1:100" ht="13.5" x14ac:dyDescent="0.25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</row>
    <row r="1164" spans="1:100" ht="13.5" x14ac:dyDescent="0.25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</row>
    <row r="1165" spans="1:100" ht="13.5" x14ac:dyDescent="0.25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</row>
    <row r="1166" spans="1:100" ht="13.5" x14ac:dyDescent="0.25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</row>
    <row r="1167" spans="1:100" ht="13.5" x14ac:dyDescent="0.25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</row>
    <row r="1168" spans="1:100" ht="13.5" x14ac:dyDescent="0.25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</row>
    <row r="1169" spans="1:100" ht="13.5" x14ac:dyDescent="0.25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</row>
    <row r="1170" spans="1:100" ht="13.5" x14ac:dyDescent="0.25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</row>
    <row r="1171" spans="1:100" ht="13.5" x14ac:dyDescent="0.25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</row>
    <row r="1172" spans="1:100" ht="13.5" x14ac:dyDescent="0.25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</row>
    <row r="1173" spans="1:100" ht="13.5" x14ac:dyDescent="0.25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</row>
    <row r="1174" spans="1:100" ht="13.5" x14ac:dyDescent="0.25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</row>
    <row r="1175" spans="1:100" ht="13.5" x14ac:dyDescent="0.25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</row>
    <row r="1176" spans="1:100" ht="13.5" x14ac:dyDescent="0.25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</row>
    <row r="1177" spans="1:100" ht="13.5" x14ac:dyDescent="0.25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</row>
    <row r="1178" spans="1:100" ht="13.5" x14ac:dyDescent="0.25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</row>
    <row r="1179" spans="1:100" ht="13.5" x14ac:dyDescent="0.25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</row>
    <row r="1180" spans="1:100" ht="13.5" x14ac:dyDescent="0.25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</row>
    <row r="1181" spans="1:100" ht="13.5" x14ac:dyDescent="0.25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</row>
    <row r="1182" spans="1:100" ht="13.5" x14ac:dyDescent="0.25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</row>
    <row r="1183" spans="1:100" ht="13.5" x14ac:dyDescent="0.25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</row>
    <row r="1184" spans="1:100" ht="13.5" x14ac:dyDescent="0.25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</row>
    <row r="1185" spans="1:100" ht="13.5" x14ac:dyDescent="0.25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</row>
    <row r="1186" spans="1:100" ht="13.5" x14ac:dyDescent="0.25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</row>
    <row r="1187" spans="1:100" ht="13.5" x14ac:dyDescent="0.25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</row>
    <row r="1188" spans="1:100" ht="13.5" x14ac:dyDescent="0.25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</row>
    <row r="1189" spans="1:100" ht="13.5" x14ac:dyDescent="0.25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</row>
    <row r="1190" spans="1:100" ht="13.5" x14ac:dyDescent="0.25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</row>
    <row r="1191" spans="1:100" ht="13.5" x14ac:dyDescent="0.25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</row>
    <row r="1192" spans="1:100" ht="13.5" x14ac:dyDescent="0.25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</row>
    <row r="1193" spans="1:100" ht="13.5" x14ac:dyDescent="0.25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</row>
    <row r="1194" spans="1:100" ht="13.5" x14ac:dyDescent="0.25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</row>
    <row r="1195" spans="1:100" ht="13.5" x14ac:dyDescent="0.25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</row>
    <row r="1196" spans="1:100" ht="13.5" x14ac:dyDescent="0.25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</row>
    <row r="1197" spans="1:100" ht="13.5" x14ac:dyDescent="0.25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</row>
    <row r="1198" spans="1:100" ht="13.5" x14ac:dyDescent="0.25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</row>
    <row r="1199" spans="1:100" ht="13.5" x14ac:dyDescent="0.25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</row>
    <row r="1200" spans="1:100" ht="13.5" x14ac:dyDescent="0.25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</row>
    <row r="1201" spans="1:100" ht="13.5" x14ac:dyDescent="0.25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</row>
    <row r="1202" spans="1:100" ht="13.5" x14ac:dyDescent="0.25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</row>
    <row r="1203" spans="1:100" ht="13.5" x14ac:dyDescent="0.25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</row>
    <row r="1204" spans="1:100" ht="13.5" x14ac:dyDescent="0.25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</row>
    <row r="1205" spans="1:100" ht="13.5" x14ac:dyDescent="0.25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</row>
    <row r="1206" spans="1:100" ht="13.5" x14ac:dyDescent="0.25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</row>
    <row r="1207" spans="1:100" ht="13.5" x14ac:dyDescent="0.25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</row>
    <row r="1208" spans="1:100" ht="13.5" x14ac:dyDescent="0.25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</row>
    <row r="1209" spans="1:100" ht="13.5" x14ac:dyDescent="0.25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</row>
    <row r="1210" spans="1:100" ht="13.5" x14ac:dyDescent="0.25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</row>
    <row r="1211" spans="1:100" ht="13.5" x14ac:dyDescent="0.25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</row>
    <row r="1212" spans="1:100" ht="13.5" x14ac:dyDescent="0.25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</row>
    <row r="1213" spans="1:100" ht="13.5" x14ac:dyDescent="0.25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</row>
    <row r="1214" spans="1:100" ht="13.5" x14ac:dyDescent="0.25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</row>
    <row r="1215" spans="1:100" ht="13.5" x14ac:dyDescent="0.25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</row>
    <row r="1216" spans="1:100" ht="13.5" x14ac:dyDescent="0.25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</row>
    <row r="1217" spans="1:100" ht="13.5" x14ac:dyDescent="0.25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</row>
    <row r="1218" spans="1:100" ht="13.5" x14ac:dyDescent="0.25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</row>
    <row r="1219" spans="1:100" ht="13.5" x14ac:dyDescent="0.25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</row>
    <row r="1220" spans="1:100" ht="13.5" x14ac:dyDescent="0.25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</row>
    <row r="1221" spans="1:100" ht="13.5" x14ac:dyDescent="0.25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</row>
    <row r="1222" spans="1:100" ht="13.5" x14ac:dyDescent="0.25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</row>
    <row r="1223" spans="1:100" ht="13.5" x14ac:dyDescent="0.25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</row>
    <row r="1224" spans="1:100" ht="13.5" x14ac:dyDescent="0.25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</row>
    <row r="1225" spans="1:100" ht="13.5" x14ac:dyDescent="0.25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</row>
    <row r="1226" spans="1:100" ht="13.5" x14ac:dyDescent="0.25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</row>
    <row r="1227" spans="1:100" ht="13.5" x14ac:dyDescent="0.25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</row>
    <row r="1228" spans="1:100" ht="13.5" x14ac:dyDescent="0.25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</row>
    <row r="1229" spans="1:100" ht="13.5" x14ac:dyDescent="0.25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</row>
    <row r="1230" spans="1:100" ht="13.5" x14ac:dyDescent="0.25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</row>
    <row r="1231" spans="1:100" ht="13.5" x14ac:dyDescent="0.25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</row>
    <row r="1232" spans="1:100" ht="13.5" x14ac:dyDescent="0.25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</row>
    <row r="1233" spans="1:100" ht="13.5" x14ac:dyDescent="0.25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</row>
    <row r="1234" spans="1:100" ht="13.5" x14ac:dyDescent="0.25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</row>
    <row r="1235" spans="1:100" ht="13.5" x14ac:dyDescent="0.25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</row>
    <row r="1236" spans="1:100" ht="13.5" x14ac:dyDescent="0.25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</row>
    <row r="1237" spans="1:100" ht="13.5" x14ac:dyDescent="0.25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</row>
    <row r="1238" spans="1:100" ht="13.5" x14ac:dyDescent="0.25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</row>
    <row r="1239" spans="1:100" ht="13.5" x14ac:dyDescent="0.25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</row>
    <row r="1240" spans="1:100" ht="13.5" x14ac:dyDescent="0.25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</row>
    <row r="1241" spans="1:100" ht="13.5" x14ac:dyDescent="0.25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</row>
    <row r="1242" spans="1:100" ht="13.5" x14ac:dyDescent="0.25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</row>
    <row r="1243" spans="1:100" ht="13.5" x14ac:dyDescent="0.25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</row>
    <row r="1244" spans="1:100" ht="13.5" x14ac:dyDescent="0.25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</row>
    <row r="1245" spans="1:100" ht="13.5" x14ac:dyDescent="0.25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</row>
    <row r="1246" spans="1:100" ht="13.5" x14ac:dyDescent="0.25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</row>
    <row r="1247" spans="1:100" ht="13.5" x14ac:dyDescent="0.25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</row>
    <row r="1248" spans="1:100" ht="13.5" x14ac:dyDescent="0.25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</row>
    <row r="1249" spans="1:100" ht="13.5" x14ac:dyDescent="0.25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</row>
    <row r="1250" spans="1:100" ht="13.5" x14ac:dyDescent="0.25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</row>
    <row r="1251" spans="1:100" ht="13.5" x14ac:dyDescent="0.25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</row>
    <row r="1252" spans="1:100" ht="13.5" x14ac:dyDescent="0.25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</row>
    <row r="1253" spans="1:100" ht="13.5" x14ac:dyDescent="0.25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</row>
    <row r="1254" spans="1:100" ht="13.5" x14ac:dyDescent="0.25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</row>
    <row r="1255" spans="1:100" ht="13.5" x14ac:dyDescent="0.25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</row>
    <row r="1256" spans="1:100" ht="13.5" x14ac:dyDescent="0.25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</row>
    <row r="1257" spans="1:100" ht="13.5" x14ac:dyDescent="0.25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</row>
    <row r="1258" spans="1:100" ht="13.5" x14ac:dyDescent="0.25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</row>
    <row r="1259" spans="1:100" ht="13.5" x14ac:dyDescent="0.25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</row>
    <row r="1260" spans="1:100" ht="13.5" x14ac:dyDescent="0.25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</row>
    <row r="1261" spans="1:100" ht="13.5" x14ac:dyDescent="0.25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</row>
    <row r="1262" spans="1:100" ht="13.5" x14ac:dyDescent="0.25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</row>
    <row r="1263" spans="1:100" ht="13.5" x14ac:dyDescent="0.25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</row>
    <row r="1264" spans="1:100" ht="13.5" x14ac:dyDescent="0.25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</row>
    <row r="1265" spans="1:100" ht="13.5" x14ac:dyDescent="0.25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</row>
    <row r="1266" spans="1:100" ht="13.5" x14ac:dyDescent="0.25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</row>
    <row r="1267" spans="1:100" ht="13.5" x14ac:dyDescent="0.25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</row>
    <row r="1268" spans="1:100" ht="13.5" x14ac:dyDescent="0.25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</row>
    <row r="1269" spans="1:100" ht="13.5" x14ac:dyDescent="0.25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</row>
    <row r="1270" spans="1:100" ht="13.5" x14ac:dyDescent="0.25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</row>
    <row r="1271" spans="1:100" ht="13.5" x14ac:dyDescent="0.25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</row>
    <row r="1272" spans="1:100" ht="13.5" x14ac:dyDescent="0.25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</row>
    <row r="1273" spans="1:100" ht="13.5" x14ac:dyDescent="0.25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</row>
    <row r="1274" spans="1:100" ht="13.5" x14ac:dyDescent="0.25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</row>
    <row r="1275" spans="1:100" ht="13.5" x14ac:dyDescent="0.25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</row>
    <row r="1276" spans="1:100" ht="13.5" x14ac:dyDescent="0.25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</row>
    <row r="1277" spans="1:100" ht="13.5" x14ac:dyDescent="0.25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</row>
    <row r="1278" spans="1:100" ht="13.5" x14ac:dyDescent="0.25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</row>
    <row r="1279" spans="1:100" ht="13.5" x14ac:dyDescent="0.25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</row>
    <row r="1280" spans="1:100" ht="13.5" x14ac:dyDescent="0.25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</row>
    <row r="1281" spans="1:100" ht="13.5" x14ac:dyDescent="0.25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</row>
    <row r="1282" spans="1:100" ht="13.5" x14ac:dyDescent="0.25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</row>
    <row r="1283" spans="1:100" ht="13.5" x14ac:dyDescent="0.25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</row>
    <row r="1284" spans="1:100" ht="13.5" x14ac:dyDescent="0.25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</row>
    <row r="1285" spans="1:100" ht="13.5" x14ac:dyDescent="0.25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</row>
    <row r="1286" spans="1:100" ht="13.5" x14ac:dyDescent="0.25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</row>
    <row r="1287" spans="1:100" ht="13.5" x14ac:dyDescent="0.25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</row>
    <row r="1288" spans="1:100" ht="13.5" x14ac:dyDescent="0.25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</row>
    <row r="1289" spans="1:100" ht="13.5" x14ac:dyDescent="0.25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</row>
    <row r="1290" spans="1:100" ht="13.5" x14ac:dyDescent="0.25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</row>
    <row r="1291" spans="1:100" ht="13.5" x14ac:dyDescent="0.25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</row>
    <row r="1292" spans="1:100" ht="13.5" x14ac:dyDescent="0.25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</row>
    <row r="1293" spans="1:100" ht="13.5" x14ac:dyDescent="0.25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</row>
    <row r="1294" spans="1:100" ht="13.5" x14ac:dyDescent="0.25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</row>
    <row r="1295" spans="1:100" ht="13.5" x14ac:dyDescent="0.25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</row>
    <row r="1296" spans="1:100" ht="13.5" x14ac:dyDescent="0.25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</row>
    <row r="1297" spans="1:100" ht="13.5" x14ac:dyDescent="0.25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</row>
    <row r="1298" spans="1:100" ht="13.5" x14ac:dyDescent="0.25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</row>
    <row r="1299" spans="1:100" ht="13.5" x14ac:dyDescent="0.25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</row>
    <row r="1300" spans="1:100" ht="13.5" x14ac:dyDescent="0.25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</row>
    <row r="1301" spans="1:100" ht="13.5" x14ac:dyDescent="0.25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</row>
    <row r="1302" spans="1:100" ht="13.5" x14ac:dyDescent="0.25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</row>
    <row r="1303" spans="1:100" ht="13.5" x14ac:dyDescent="0.25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</row>
    <row r="1304" spans="1:100" ht="13.5" x14ac:dyDescent="0.25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</row>
    <row r="1305" spans="1:100" ht="13.5" x14ac:dyDescent="0.25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</row>
    <row r="1306" spans="1:100" ht="13.5" x14ac:dyDescent="0.25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</row>
    <row r="1307" spans="1:100" ht="13.5" x14ac:dyDescent="0.25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</row>
    <row r="1308" spans="1:100" ht="13.5" x14ac:dyDescent="0.25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</row>
    <row r="1309" spans="1:100" ht="13.5" x14ac:dyDescent="0.25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</row>
    <row r="1310" spans="1:100" ht="13.5" x14ac:dyDescent="0.25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</row>
    <row r="1311" spans="1:100" ht="13.5" x14ac:dyDescent="0.25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</row>
    <row r="1312" spans="1:100" ht="13.5" x14ac:dyDescent="0.25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</row>
    <row r="1313" spans="1:100" ht="13.5" x14ac:dyDescent="0.25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</row>
    <row r="1314" spans="1:100" ht="13.5" x14ac:dyDescent="0.25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</row>
    <row r="1315" spans="1:100" ht="13.5" x14ac:dyDescent="0.25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</row>
    <row r="1316" spans="1:100" ht="13.5" x14ac:dyDescent="0.25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</row>
    <row r="1317" spans="1:100" ht="13.5" x14ac:dyDescent="0.25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</row>
    <row r="1318" spans="1:100" ht="13.5" x14ac:dyDescent="0.25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</row>
    <row r="1319" spans="1:100" ht="13.5" x14ac:dyDescent="0.25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</row>
    <row r="1320" spans="1:100" ht="13.5" x14ac:dyDescent="0.25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</row>
    <row r="1321" spans="1:100" ht="13.5" x14ac:dyDescent="0.25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</row>
    <row r="1322" spans="1:100" ht="13.5" x14ac:dyDescent="0.25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</row>
    <row r="1323" spans="1:100" ht="13.5" x14ac:dyDescent="0.25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</row>
    <row r="1324" spans="1:100" ht="13.5" x14ac:dyDescent="0.25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</row>
    <row r="1325" spans="1:100" ht="13.5" x14ac:dyDescent="0.25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</row>
    <row r="1326" spans="1:100" ht="13.5" x14ac:dyDescent="0.25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</row>
    <row r="1327" spans="1:100" ht="13.5" x14ac:dyDescent="0.25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</row>
    <row r="1328" spans="1:100" ht="13.5" x14ac:dyDescent="0.25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</row>
    <row r="1329" spans="1:100" ht="13.5" x14ac:dyDescent="0.25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</row>
    <row r="1330" spans="1:100" ht="13.5" x14ac:dyDescent="0.25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</row>
    <row r="1331" spans="1:100" ht="13.5" x14ac:dyDescent="0.25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</row>
    <row r="1332" spans="1:100" ht="13.5" x14ac:dyDescent="0.25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</row>
    <row r="1333" spans="1:100" ht="13.5" x14ac:dyDescent="0.25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</row>
    <row r="1334" spans="1:100" ht="13.5" x14ac:dyDescent="0.25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</row>
    <row r="1335" spans="1:100" ht="13.5" x14ac:dyDescent="0.25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</row>
    <row r="1336" spans="1:100" ht="13.5" x14ac:dyDescent="0.25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</row>
    <row r="1337" spans="1:100" ht="13.5" x14ac:dyDescent="0.25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</row>
    <row r="1338" spans="1:100" ht="13.5" x14ac:dyDescent="0.25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</row>
    <row r="1339" spans="1:100" ht="13.5" x14ac:dyDescent="0.25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</row>
    <row r="1340" spans="1:100" ht="13.5" x14ac:dyDescent="0.25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</row>
    <row r="1341" spans="1:100" ht="13.5" x14ac:dyDescent="0.25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</row>
    <row r="1342" spans="1:100" ht="13.5" x14ac:dyDescent="0.25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</row>
    <row r="1343" spans="1:100" ht="13.5" x14ac:dyDescent="0.25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</row>
    <row r="1344" spans="1:100" ht="13.5" x14ac:dyDescent="0.25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</row>
    <row r="1345" spans="1:100" ht="13.5" x14ac:dyDescent="0.25">
      <c r="A1345" s="4"/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</row>
    <row r="1346" spans="1:100" ht="13.5" x14ac:dyDescent="0.25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</row>
    <row r="1347" spans="1:100" ht="13.5" x14ac:dyDescent="0.25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</row>
    <row r="1348" spans="1:100" ht="13.5" x14ac:dyDescent="0.25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</row>
    <row r="1349" spans="1:100" ht="13.5" x14ac:dyDescent="0.25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</row>
    <row r="1350" spans="1:100" ht="13.5" x14ac:dyDescent="0.25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</row>
    <row r="1351" spans="1:100" ht="13.5" x14ac:dyDescent="0.25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</row>
    <row r="1352" spans="1:100" ht="13.5" x14ac:dyDescent="0.25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</row>
    <row r="1353" spans="1:100" ht="13.5" x14ac:dyDescent="0.25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</row>
    <row r="1354" spans="1:100" ht="13.5" x14ac:dyDescent="0.25">
      <c r="A1354" s="4"/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</row>
    <row r="1355" spans="1:100" ht="13.5" x14ac:dyDescent="0.25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</row>
    <row r="1356" spans="1:100" ht="13.5" x14ac:dyDescent="0.25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</row>
    <row r="1357" spans="1:100" ht="13.5" x14ac:dyDescent="0.25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</row>
    <row r="1358" spans="1:100" ht="13.5" x14ac:dyDescent="0.25">
      <c r="A1358" s="4"/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</row>
    <row r="1359" spans="1:100" ht="13.5" x14ac:dyDescent="0.25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</row>
    <row r="1360" spans="1:100" ht="13.5" x14ac:dyDescent="0.25">
      <c r="A1360" s="4"/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</row>
    <row r="1361" spans="1:100" ht="13.5" x14ac:dyDescent="0.25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</row>
    <row r="1362" spans="1:100" ht="13.5" x14ac:dyDescent="0.25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</row>
    <row r="1363" spans="1:100" ht="13.5" x14ac:dyDescent="0.25">
      <c r="A1363" s="4"/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</row>
    <row r="1364" spans="1:100" ht="13.5" x14ac:dyDescent="0.25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</row>
    <row r="1365" spans="1:100" ht="13.5" x14ac:dyDescent="0.25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</row>
    <row r="1366" spans="1:100" ht="13.5" x14ac:dyDescent="0.25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</row>
    <row r="1367" spans="1:100" ht="13.5" x14ac:dyDescent="0.25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</row>
    <row r="1368" spans="1:100" ht="13.5" x14ac:dyDescent="0.25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</row>
    <row r="1369" spans="1:100" ht="13.5" x14ac:dyDescent="0.25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</row>
    <row r="1370" spans="1:100" ht="13.5" x14ac:dyDescent="0.25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</row>
    <row r="1371" spans="1:100" ht="13.5" x14ac:dyDescent="0.25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</row>
    <row r="1372" spans="1:100" ht="13.5" x14ac:dyDescent="0.25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</row>
    <row r="1373" spans="1:100" ht="13.5" x14ac:dyDescent="0.25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</row>
    <row r="1374" spans="1:100" ht="13.5" x14ac:dyDescent="0.25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</row>
    <row r="1375" spans="1:100" ht="13.5" x14ac:dyDescent="0.25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</row>
    <row r="1376" spans="1:100" ht="13.5" x14ac:dyDescent="0.25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</row>
    <row r="1377" spans="1:100" ht="13.5" x14ac:dyDescent="0.25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</row>
    <row r="1378" spans="1:100" ht="13.5" x14ac:dyDescent="0.25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</row>
    <row r="1379" spans="1:100" ht="13.5" x14ac:dyDescent="0.25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</row>
    <row r="1380" spans="1:100" ht="13.5" x14ac:dyDescent="0.25">
      <c r="A1380" s="4"/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</row>
    <row r="1381" spans="1:100" ht="13.5" x14ac:dyDescent="0.25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</row>
    <row r="1382" spans="1:100" ht="13.5" x14ac:dyDescent="0.25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</row>
    <row r="1383" spans="1:100" ht="13.5" x14ac:dyDescent="0.25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</row>
    <row r="1384" spans="1:100" ht="13.5" x14ac:dyDescent="0.25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</row>
    <row r="1385" spans="1:100" ht="13.5" x14ac:dyDescent="0.25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</row>
    <row r="1386" spans="1:100" ht="13.5" x14ac:dyDescent="0.25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</row>
    <row r="1387" spans="1:100" ht="13.5" x14ac:dyDescent="0.25">
      <c r="A1387" s="4"/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</row>
    <row r="1388" spans="1:100" ht="13.5" x14ac:dyDescent="0.25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</row>
    <row r="1389" spans="1:100" ht="13.5" x14ac:dyDescent="0.25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</row>
    <row r="1390" spans="1:100" ht="13.5" x14ac:dyDescent="0.25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</row>
    <row r="1391" spans="1:100" ht="13.5" x14ac:dyDescent="0.25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</row>
    <row r="1392" spans="1:100" ht="13.5" x14ac:dyDescent="0.25">
      <c r="A1392" s="4"/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</row>
    <row r="1393" spans="1:100" ht="13.5" x14ac:dyDescent="0.25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</row>
    <row r="1394" spans="1:100" ht="13.5" x14ac:dyDescent="0.25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</row>
    <row r="1395" spans="1:100" ht="13.5" x14ac:dyDescent="0.25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</row>
    <row r="1396" spans="1:100" ht="13.5" x14ac:dyDescent="0.25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</row>
    <row r="1397" spans="1:100" ht="13.5" x14ac:dyDescent="0.25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</row>
    <row r="1398" spans="1:100" ht="13.5" x14ac:dyDescent="0.25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</row>
    <row r="1399" spans="1:100" ht="13.5" x14ac:dyDescent="0.25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</row>
    <row r="1400" spans="1:100" ht="13.5" x14ac:dyDescent="0.25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</row>
    <row r="1401" spans="1:100" ht="13.5" x14ac:dyDescent="0.25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</row>
    <row r="1402" spans="1:100" ht="13.5" x14ac:dyDescent="0.25">
      <c r="A1402" s="4"/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</row>
    <row r="1403" spans="1:100" ht="13.5" x14ac:dyDescent="0.25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</row>
    <row r="1404" spans="1:100" ht="13.5" x14ac:dyDescent="0.25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</row>
    <row r="1405" spans="1:100" ht="13.5" x14ac:dyDescent="0.25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</row>
    <row r="1406" spans="1:100" ht="13.5" x14ac:dyDescent="0.25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</row>
    <row r="1407" spans="1:100" ht="13.5" x14ac:dyDescent="0.25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</row>
    <row r="1408" spans="1:100" ht="13.5" x14ac:dyDescent="0.25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</row>
    <row r="1409" spans="1:100" ht="13.5" x14ac:dyDescent="0.25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</row>
    <row r="1410" spans="1:100" ht="13.5" x14ac:dyDescent="0.25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</row>
    <row r="1411" spans="1:100" ht="13.5" x14ac:dyDescent="0.25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</row>
    <row r="1412" spans="1:100" ht="13.5" x14ac:dyDescent="0.25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</row>
    <row r="1413" spans="1:100" ht="13.5" x14ac:dyDescent="0.25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</row>
    <row r="1414" spans="1:100" ht="13.5" x14ac:dyDescent="0.25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</row>
    <row r="1415" spans="1:100" ht="13.5" x14ac:dyDescent="0.25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</row>
    <row r="1416" spans="1:100" ht="13.5" x14ac:dyDescent="0.25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</row>
    <row r="1417" spans="1:100" ht="13.5" x14ac:dyDescent="0.25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</row>
    <row r="1418" spans="1:100" ht="13.5" x14ac:dyDescent="0.25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</row>
    <row r="1419" spans="1:100" ht="13.5" x14ac:dyDescent="0.25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</row>
    <row r="1420" spans="1:100" ht="13.5" x14ac:dyDescent="0.25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</row>
    <row r="1421" spans="1:100" ht="13.5" x14ac:dyDescent="0.25">
      <c r="A1421" s="4"/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</row>
    <row r="1422" spans="1:100" ht="13.5" x14ac:dyDescent="0.25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</row>
    <row r="1423" spans="1:100" ht="13.5" x14ac:dyDescent="0.25">
      <c r="A1423" s="4"/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</row>
    <row r="1424" spans="1:100" ht="13.5" x14ac:dyDescent="0.25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</row>
    <row r="1425" spans="1:100" ht="13.5" x14ac:dyDescent="0.25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</row>
    <row r="1426" spans="1:100" ht="13.5" x14ac:dyDescent="0.25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</row>
    <row r="1427" spans="1:100" ht="13.5" x14ac:dyDescent="0.25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</row>
    <row r="1428" spans="1:100" ht="13.5" x14ac:dyDescent="0.25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</row>
    <row r="1429" spans="1:100" ht="13.5" x14ac:dyDescent="0.25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</row>
    <row r="1430" spans="1:100" ht="13.5" x14ac:dyDescent="0.25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</row>
    <row r="1431" spans="1:100" ht="13.5" x14ac:dyDescent="0.25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</row>
    <row r="1432" spans="1:100" ht="13.5" x14ac:dyDescent="0.25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</row>
    <row r="1433" spans="1:100" ht="13.5" x14ac:dyDescent="0.25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</row>
    <row r="1434" spans="1:100" ht="13.5" x14ac:dyDescent="0.25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</row>
    <row r="1435" spans="1:100" ht="13.5" x14ac:dyDescent="0.25">
      <c r="A1435" s="4"/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</row>
    <row r="1436" spans="1:100" ht="13.5" x14ac:dyDescent="0.25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</row>
    <row r="1437" spans="1:100" ht="13.5" x14ac:dyDescent="0.25">
      <c r="A1437" s="4"/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</row>
    <row r="1438" spans="1:100" ht="13.5" x14ac:dyDescent="0.25">
      <c r="A1438" s="4"/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</row>
    <row r="1439" spans="1:100" ht="13.5" x14ac:dyDescent="0.25">
      <c r="A1439" s="4"/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</row>
    <row r="1440" spans="1:100" ht="13.5" x14ac:dyDescent="0.25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</row>
    <row r="1441" spans="1:100" ht="13.5" x14ac:dyDescent="0.25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</row>
    <row r="1442" spans="1:100" ht="13.5" x14ac:dyDescent="0.25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</row>
    <row r="1443" spans="1:100" ht="13.5" x14ac:dyDescent="0.25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</row>
    <row r="1444" spans="1:100" ht="13.5" x14ac:dyDescent="0.25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</row>
    <row r="1445" spans="1:100" ht="13.5" x14ac:dyDescent="0.25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</row>
    <row r="1446" spans="1:100" ht="13.5" x14ac:dyDescent="0.25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</row>
    <row r="1447" spans="1:100" ht="13.5" x14ac:dyDescent="0.25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</row>
    <row r="1448" spans="1:100" ht="13.5" x14ac:dyDescent="0.25">
      <c r="A1448" s="4"/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</row>
    <row r="1449" spans="1:100" ht="13.5" x14ac:dyDescent="0.25">
      <c r="A1449" s="4"/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</row>
    <row r="1450" spans="1:100" ht="13.5" x14ac:dyDescent="0.25">
      <c r="A1450" s="4"/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</row>
    <row r="1451" spans="1:100" ht="13.5" x14ac:dyDescent="0.25">
      <c r="A1451" s="4"/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</row>
    <row r="1452" spans="1:100" ht="13.5" x14ac:dyDescent="0.25">
      <c r="A1452" s="4"/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</row>
    <row r="1453" spans="1:100" ht="13.5" x14ac:dyDescent="0.25">
      <c r="A1453" s="4"/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</row>
    <row r="1454" spans="1:100" ht="13.5" x14ac:dyDescent="0.25">
      <c r="A1454" s="4"/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</row>
    <row r="1455" spans="1:100" ht="13.5" x14ac:dyDescent="0.25">
      <c r="A1455" s="4"/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</row>
    <row r="1456" spans="1:100" ht="13.5" x14ac:dyDescent="0.25">
      <c r="A1456" s="4"/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</row>
    <row r="1457" spans="1:100" ht="13.5" x14ac:dyDescent="0.25">
      <c r="A1457" s="4"/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</row>
    <row r="1458" spans="1:100" ht="13.5" x14ac:dyDescent="0.25">
      <c r="A1458" s="4"/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</row>
    <row r="1459" spans="1:100" ht="13.5" x14ac:dyDescent="0.25">
      <c r="A1459" s="4"/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</row>
    <row r="1460" spans="1:100" ht="13.5" x14ac:dyDescent="0.25">
      <c r="A1460" s="4"/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</row>
    <row r="1461" spans="1:100" ht="13.5" x14ac:dyDescent="0.25">
      <c r="A1461" s="4"/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</row>
    <row r="1462" spans="1:100" ht="13.5" x14ac:dyDescent="0.25">
      <c r="A1462" s="4"/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</row>
    <row r="1463" spans="1:100" ht="13.5" x14ac:dyDescent="0.25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</row>
    <row r="1464" spans="1:100" ht="13.5" x14ac:dyDescent="0.25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</row>
    <row r="1465" spans="1:100" ht="13.5" x14ac:dyDescent="0.25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</row>
    <row r="1466" spans="1:100" ht="13.5" x14ac:dyDescent="0.25">
      <c r="A1466" s="4"/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</row>
    <row r="1467" spans="1:100" ht="13.5" x14ac:dyDescent="0.25">
      <c r="A1467" s="4"/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</row>
    <row r="1468" spans="1:100" ht="13.5" x14ac:dyDescent="0.25">
      <c r="A1468" s="4"/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</row>
    <row r="1469" spans="1:100" ht="13.5" x14ac:dyDescent="0.25">
      <c r="A1469" s="4"/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</row>
    <row r="1470" spans="1:100" ht="13.5" x14ac:dyDescent="0.25">
      <c r="A1470" s="4"/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</row>
    <row r="1471" spans="1:100" ht="13.5" x14ac:dyDescent="0.25">
      <c r="A1471" s="4"/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</row>
    <row r="1472" spans="1:100" ht="13.5" x14ac:dyDescent="0.25">
      <c r="A1472" s="4"/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</row>
    <row r="1473" spans="1:100" ht="13.5" x14ac:dyDescent="0.25">
      <c r="A1473" s="4"/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</row>
    <row r="1474" spans="1:100" ht="13.5" x14ac:dyDescent="0.25">
      <c r="A1474" s="4"/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</row>
    <row r="1475" spans="1:100" ht="13.5" x14ac:dyDescent="0.25">
      <c r="A1475" s="4"/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</row>
    <row r="1476" spans="1:100" ht="13.5" x14ac:dyDescent="0.25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</row>
    <row r="1477" spans="1:100" ht="13.5" x14ac:dyDescent="0.25">
      <c r="A1477" s="4"/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</row>
    <row r="1478" spans="1:100" ht="13.5" x14ac:dyDescent="0.25">
      <c r="A1478" s="4"/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</row>
    <row r="1479" spans="1:100" ht="13.5" x14ac:dyDescent="0.25">
      <c r="A1479" s="4"/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</row>
    <row r="1480" spans="1:100" ht="13.5" x14ac:dyDescent="0.25">
      <c r="A1480" s="4"/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</row>
    <row r="1481" spans="1:100" ht="13.5" x14ac:dyDescent="0.25">
      <c r="A1481" s="4"/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</row>
    <row r="1482" spans="1:100" ht="13.5" x14ac:dyDescent="0.25">
      <c r="A1482" s="4"/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</row>
    <row r="1483" spans="1:100" ht="13.5" x14ac:dyDescent="0.25">
      <c r="A1483" s="4"/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</row>
    <row r="1484" spans="1:100" ht="13.5" x14ac:dyDescent="0.25">
      <c r="A1484" s="4"/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</row>
    <row r="1485" spans="1:100" ht="13.5" x14ac:dyDescent="0.25">
      <c r="A1485" s="4"/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</row>
    <row r="1486" spans="1:100" ht="13.5" x14ac:dyDescent="0.25">
      <c r="A1486" s="4"/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</row>
    <row r="1487" spans="1:100" ht="13.5" x14ac:dyDescent="0.25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  <c r="BU1487" s="4"/>
      <c r="BV1487" s="4"/>
      <c r="BW1487" s="4"/>
      <c r="BX1487" s="4"/>
      <c r="BY1487" s="4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</row>
    <row r="1488" spans="1:100" ht="13.5" x14ac:dyDescent="0.25">
      <c r="A1488" s="4"/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</row>
    <row r="1489" spans="1:100" ht="13.5" x14ac:dyDescent="0.25">
      <c r="A1489" s="4"/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</row>
    <row r="1490" spans="1:100" ht="13.5" x14ac:dyDescent="0.25">
      <c r="A1490" s="4"/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</row>
    <row r="1491" spans="1:100" ht="13.5" x14ac:dyDescent="0.25">
      <c r="A1491" s="4"/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  <c r="BU1491" s="4"/>
      <c r="BV1491" s="4"/>
      <c r="BW1491" s="4"/>
      <c r="BX1491" s="4"/>
      <c r="BY1491" s="4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</row>
    <row r="1492" spans="1:100" ht="13.5" x14ac:dyDescent="0.25">
      <c r="A1492" s="4"/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4"/>
      <c r="BB1492" s="4"/>
      <c r="BC1492" s="4"/>
      <c r="BD1492" s="4"/>
      <c r="BE1492" s="4"/>
      <c r="BF1492" s="4"/>
      <c r="BG1492" s="4"/>
      <c r="BH1492" s="4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4"/>
      <c r="BT1492" s="4"/>
      <c r="BU1492" s="4"/>
      <c r="BV1492" s="4"/>
      <c r="BW1492" s="4"/>
      <c r="BX1492" s="4"/>
      <c r="BY1492" s="4"/>
      <c r="BZ1492" s="4"/>
      <c r="CA1492" s="4"/>
      <c r="CB1492" s="4"/>
      <c r="CC1492" s="4"/>
      <c r="CD1492" s="4"/>
      <c r="CE1492" s="4"/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</row>
    <row r="1493" spans="1:100" ht="13.5" x14ac:dyDescent="0.25">
      <c r="A1493" s="4"/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  <c r="BC1493" s="4"/>
      <c r="BD1493" s="4"/>
      <c r="BE1493" s="4"/>
      <c r="BF1493" s="4"/>
      <c r="BG1493" s="4"/>
      <c r="BH1493" s="4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4"/>
      <c r="BT1493" s="4"/>
      <c r="BU1493" s="4"/>
      <c r="BV1493" s="4"/>
      <c r="BW1493" s="4"/>
      <c r="BX1493" s="4"/>
      <c r="BY1493" s="4"/>
      <c r="BZ1493" s="4"/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</row>
    <row r="1494" spans="1:100" ht="13.5" x14ac:dyDescent="0.25">
      <c r="A1494" s="4"/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4"/>
      <c r="BB1494" s="4"/>
      <c r="BC1494" s="4"/>
      <c r="BD1494" s="4"/>
      <c r="BE1494" s="4"/>
      <c r="BF1494" s="4"/>
      <c r="BG1494" s="4"/>
      <c r="BH1494" s="4"/>
      <c r="BI1494" s="4"/>
      <c r="BJ1494" s="4"/>
      <c r="BK1494" s="4"/>
      <c r="BL1494" s="4"/>
      <c r="BM1494" s="4"/>
      <c r="BN1494" s="4"/>
      <c r="BO1494" s="4"/>
      <c r="BP1494" s="4"/>
      <c r="BQ1494" s="4"/>
      <c r="BR1494" s="4"/>
      <c r="BS1494" s="4"/>
      <c r="BT1494" s="4"/>
      <c r="BU1494" s="4"/>
      <c r="BV1494" s="4"/>
      <c r="BW1494" s="4"/>
      <c r="BX1494" s="4"/>
      <c r="BY1494" s="4"/>
      <c r="BZ1494" s="4"/>
      <c r="CA1494" s="4"/>
      <c r="CB1494" s="4"/>
      <c r="CC1494" s="4"/>
      <c r="CD1494" s="4"/>
      <c r="CE1494" s="4"/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</row>
    <row r="1495" spans="1:100" ht="13.5" x14ac:dyDescent="0.25">
      <c r="A1495" s="4"/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4"/>
      <c r="BT1495" s="4"/>
      <c r="BU1495" s="4"/>
      <c r="BV1495" s="4"/>
      <c r="BW1495" s="4"/>
      <c r="BX1495" s="4"/>
      <c r="BY1495" s="4"/>
      <c r="BZ1495" s="4"/>
      <c r="CA1495" s="4"/>
      <c r="CB1495" s="4"/>
      <c r="CC1495" s="4"/>
      <c r="CD1495" s="4"/>
      <c r="CE1495" s="4"/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</row>
    <row r="1496" spans="1:100" ht="13.5" x14ac:dyDescent="0.25">
      <c r="A1496" s="4"/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4"/>
      <c r="BB1496" s="4"/>
      <c r="BC1496" s="4"/>
      <c r="BD1496" s="4"/>
      <c r="BE1496" s="4"/>
      <c r="BF1496" s="4"/>
      <c r="BG1496" s="4"/>
      <c r="BH1496" s="4"/>
      <c r="BI1496" s="4"/>
      <c r="BJ1496" s="4"/>
      <c r="BK1496" s="4"/>
      <c r="BL1496" s="4"/>
      <c r="BM1496" s="4"/>
      <c r="BN1496" s="4"/>
      <c r="BO1496" s="4"/>
      <c r="BP1496" s="4"/>
      <c r="BQ1496" s="4"/>
      <c r="BR1496" s="4"/>
      <c r="BS1496" s="4"/>
      <c r="BT1496" s="4"/>
      <c r="BU1496" s="4"/>
      <c r="BV1496" s="4"/>
      <c r="BW1496" s="4"/>
      <c r="BX1496" s="4"/>
      <c r="BY1496" s="4"/>
      <c r="BZ1496" s="4"/>
      <c r="CA1496" s="4"/>
      <c r="CB1496" s="4"/>
      <c r="CC1496" s="4"/>
      <c r="CD1496" s="4"/>
      <c r="CE1496" s="4"/>
      <c r="CF1496" s="4"/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</row>
    <row r="1497" spans="1:100" ht="13.5" x14ac:dyDescent="0.25">
      <c r="A1497" s="4"/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  <c r="BC1497" s="4"/>
      <c r="BD1497" s="4"/>
      <c r="BE1497" s="4"/>
      <c r="BF1497" s="4"/>
      <c r="BG1497" s="4"/>
      <c r="BH1497" s="4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4"/>
      <c r="BT1497" s="4"/>
      <c r="BU1497" s="4"/>
      <c r="BV1497" s="4"/>
      <c r="BW1497" s="4"/>
      <c r="BX1497" s="4"/>
      <c r="BY1497" s="4"/>
      <c r="BZ1497" s="4"/>
      <c r="CA1497" s="4"/>
      <c r="CB1497" s="4"/>
      <c r="CC1497" s="4"/>
      <c r="CD1497" s="4"/>
      <c r="CE1497" s="4"/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</row>
    <row r="1498" spans="1:100" ht="13.5" x14ac:dyDescent="0.25">
      <c r="A1498" s="4"/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4"/>
      <c r="BB1498" s="4"/>
      <c r="BC1498" s="4"/>
      <c r="BD1498" s="4"/>
      <c r="BE1498" s="4"/>
      <c r="BF1498" s="4"/>
      <c r="BG1498" s="4"/>
      <c r="BH1498" s="4"/>
      <c r="BI1498" s="4"/>
      <c r="BJ1498" s="4"/>
      <c r="BK1498" s="4"/>
      <c r="BL1498" s="4"/>
      <c r="BM1498" s="4"/>
      <c r="BN1498" s="4"/>
      <c r="BO1498" s="4"/>
      <c r="BP1498" s="4"/>
      <c r="BQ1498" s="4"/>
      <c r="BR1498" s="4"/>
      <c r="BS1498" s="4"/>
      <c r="BT1498" s="4"/>
      <c r="BU1498" s="4"/>
      <c r="BV1498" s="4"/>
      <c r="BW1498" s="4"/>
      <c r="BX1498" s="4"/>
      <c r="BY1498" s="4"/>
      <c r="BZ1498" s="4"/>
      <c r="CA1498" s="4"/>
      <c r="CB1498" s="4"/>
      <c r="CC1498" s="4"/>
      <c r="CD1498" s="4"/>
      <c r="CE1498" s="4"/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</row>
    <row r="1499" spans="1:100" ht="13.5" x14ac:dyDescent="0.25">
      <c r="A1499" s="4"/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4"/>
      <c r="BD1499" s="4"/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4"/>
      <c r="BT1499" s="4"/>
      <c r="BU1499" s="4"/>
      <c r="BV1499" s="4"/>
      <c r="BW1499" s="4"/>
      <c r="BX1499" s="4"/>
      <c r="BY1499" s="4"/>
      <c r="BZ1499" s="4"/>
      <c r="CA1499" s="4"/>
      <c r="CB1499" s="4"/>
      <c r="CC1499" s="4"/>
      <c r="CD1499" s="4"/>
      <c r="CE1499" s="4"/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</row>
    <row r="1500" spans="1:100" ht="13.5" x14ac:dyDescent="0.25">
      <c r="A1500" s="4"/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4"/>
      <c r="BB1500" s="4"/>
      <c r="BC1500" s="4"/>
      <c r="BD1500" s="4"/>
      <c r="BE1500" s="4"/>
      <c r="BF1500" s="4"/>
      <c r="BG1500" s="4"/>
      <c r="BH1500" s="4"/>
      <c r="BI1500" s="4"/>
      <c r="BJ1500" s="4"/>
      <c r="BK1500" s="4"/>
      <c r="BL1500" s="4"/>
      <c r="BM1500" s="4"/>
      <c r="BN1500" s="4"/>
      <c r="BO1500" s="4"/>
      <c r="BP1500" s="4"/>
      <c r="BQ1500" s="4"/>
      <c r="BR1500" s="4"/>
      <c r="BS1500" s="4"/>
      <c r="BT1500" s="4"/>
      <c r="BU1500" s="4"/>
      <c r="BV1500" s="4"/>
      <c r="BW1500" s="4"/>
      <c r="BX1500" s="4"/>
      <c r="BY1500" s="4"/>
      <c r="BZ1500" s="4"/>
      <c r="CA1500" s="4"/>
      <c r="CB1500" s="4"/>
      <c r="CC1500" s="4"/>
      <c r="CD1500" s="4"/>
      <c r="CE1500" s="4"/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</row>
    <row r="1501" spans="1:100" ht="13.5" x14ac:dyDescent="0.25">
      <c r="A1501" s="4"/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4"/>
      <c r="BT1501" s="4"/>
      <c r="BU1501" s="4"/>
      <c r="BV1501" s="4"/>
      <c r="BW1501" s="4"/>
      <c r="BX1501" s="4"/>
      <c r="BY1501" s="4"/>
      <c r="BZ1501" s="4"/>
      <c r="CA1501" s="4"/>
      <c r="CB1501" s="4"/>
      <c r="CC1501" s="4"/>
      <c r="CD1501" s="4"/>
      <c r="CE1501" s="4"/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</row>
    <row r="1502" spans="1:100" ht="13.5" x14ac:dyDescent="0.25">
      <c r="A1502" s="4"/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4"/>
      <c r="BB1502" s="4"/>
      <c r="BC1502" s="4"/>
      <c r="BD1502" s="4"/>
      <c r="BE1502" s="4"/>
      <c r="BF1502" s="4"/>
      <c r="BG1502" s="4"/>
      <c r="BH1502" s="4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4"/>
      <c r="BT1502" s="4"/>
      <c r="BU1502" s="4"/>
      <c r="BV1502" s="4"/>
      <c r="BW1502" s="4"/>
      <c r="BX1502" s="4"/>
      <c r="BY1502" s="4"/>
      <c r="BZ1502" s="4"/>
      <c r="CA1502" s="4"/>
      <c r="CB1502" s="4"/>
      <c r="CC1502" s="4"/>
      <c r="CD1502" s="4"/>
      <c r="CE1502" s="4"/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</row>
    <row r="1503" spans="1:100" ht="13.5" x14ac:dyDescent="0.25">
      <c r="A1503" s="4"/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  <c r="BU1503" s="4"/>
      <c r="BV1503" s="4"/>
      <c r="BW1503" s="4"/>
      <c r="BX1503" s="4"/>
      <c r="BY1503" s="4"/>
      <c r="BZ1503" s="4"/>
      <c r="CA1503" s="4"/>
      <c r="CB1503" s="4"/>
      <c r="CC1503" s="4"/>
      <c r="CD1503" s="4"/>
      <c r="CE1503" s="4"/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</row>
    <row r="1504" spans="1:100" ht="13.5" x14ac:dyDescent="0.25">
      <c r="A1504" s="4"/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  <c r="BU1504" s="4"/>
      <c r="BV1504" s="4"/>
      <c r="BW1504" s="4"/>
      <c r="BX1504" s="4"/>
      <c r="BY1504" s="4"/>
      <c r="BZ1504" s="4"/>
      <c r="CA1504" s="4"/>
      <c r="CB1504" s="4"/>
      <c r="CC1504" s="4"/>
      <c r="CD1504" s="4"/>
      <c r="CE1504" s="4"/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</row>
    <row r="1505" spans="1:100" ht="13.5" x14ac:dyDescent="0.25">
      <c r="A1505" s="4"/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4"/>
      <c r="BB1505" s="4"/>
      <c r="BC1505" s="4"/>
      <c r="BD1505" s="4"/>
      <c r="BE1505" s="4"/>
      <c r="BF1505" s="4"/>
      <c r="BG1505" s="4"/>
      <c r="BH1505" s="4"/>
      <c r="BI1505" s="4"/>
      <c r="BJ1505" s="4"/>
      <c r="BK1505" s="4"/>
      <c r="BL1505" s="4"/>
      <c r="BM1505" s="4"/>
      <c r="BN1505" s="4"/>
      <c r="BO1505" s="4"/>
      <c r="BP1505" s="4"/>
      <c r="BQ1505" s="4"/>
      <c r="BR1505" s="4"/>
      <c r="BS1505" s="4"/>
      <c r="BT1505" s="4"/>
      <c r="BU1505" s="4"/>
      <c r="BV1505" s="4"/>
      <c r="BW1505" s="4"/>
      <c r="BX1505" s="4"/>
      <c r="BY1505" s="4"/>
      <c r="BZ1505" s="4"/>
      <c r="CA1505" s="4"/>
      <c r="CB1505" s="4"/>
      <c r="CC1505" s="4"/>
      <c r="CD1505" s="4"/>
      <c r="CE1505" s="4"/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</row>
    <row r="1506" spans="1:100" ht="13.5" x14ac:dyDescent="0.25">
      <c r="A1506" s="4"/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  <c r="BC1506" s="4"/>
      <c r="BD1506" s="4"/>
      <c r="BE1506" s="4"/>
      <c r="BF1506" s="4"/>
      <c r="BG1506" s="4"/>
      <c r="BH1506" s="4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4"/>
      <c r="BT1506" s="4"/>
      <c r="BU1506" s="4"/>
      <c r="BV1506" s="4"/>
      <c r="BW1506" s="4"/>
      <c r="BX1506" s="4"/>
      <c r="BY1506" s="4"/>
      <c r="BZ1506" s="4"/>
      <c r="CA1506" s="4"/>
      <c r="CB1506" s="4"/>
      <c r="CC1506" s="4"/>
      <c r="CD1506" s="4"/>
      <c r="CE1506" s="4"/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</row>
    <row r="1507" spans="1:100" ht="13.5" x14ac:dyDescent="0.25">
      <c r="A1507" s="4"/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/>
      <c r="BD1507" s="4"/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4"/>
      <c r="BT1507" s="4"/>
      <c r="BU1507" s="4"/>
      <c r="BV1507" s="4"/>
      <c r="BW1507" s="4"/>
      <c r="BX1507" s="4"/>
      <c r="BY1507" s="4"/>
      <c r="BZ1507" s="4"/>
      <c r="CA1507" s="4"/>
      <c r="CB1507" s="4"/>
      <c r="CC1507" s="4"/>
      <c r="CD1507" s="4"/>
      <c r="CE1507" s="4"/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</row>
    <row r="1508" spans="1:100" ht="13.5" x14ac:dyDescent="0.25">
      <c r="A1508" s="4"/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4"/>
      <c r="BT1508" s="4"/>
      <c r="BU1508" s="4"/>
      <c r="BV1508" s="4"/>
      <c r="BW1508" s="4"/>
      <c r="BX1508" s="4"/>
      <c r="BY1508" s="4"/>
      <c r="BZ1508" s="4"/>
      <c r="CA1508" s="4"/>
      <c r="CB1508" s="4"/>
      <c r="CC1508" s="4"/>
      <c r="CD1508" s="4"/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</row>
    <row r="1509" spans="1:100" ht="13.5" x14ac:dyDescent="0.25">
      <c r="A1509" s="4"/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  <c r="AY1509" s="4"/>
      <c r="AZ1509" s="4"/>
      <c r="BA1509" s="4"/>
      <c r="BB1509" s="4"/>
      <c r="BC1509" s="4"/>
      <c r="BD1509" s="4"/>
      <c r="BE1509" s="4"/>
      <c r="BF1509" s="4"/>
      <c r="BG1509" s="4"/>
      <c r="BH1509" s="4"/>
      <c r="BI1509" s="4"/>
      <c r="BJ1509" s="4"/>
      <c r="BK1509" s="4"/>
      <c r="BL1509" s="4"/>
      <c r="BM1509" s="4"/>
      <c r="BN1509" s="4"/>
      <c r="BO1509" s="4"/>
      <c r="BP1509" s="4"/>
      <c r="BQ1509" s="4"/>
      <c r="BR1509" s="4"/>
      <c r="BS1509" s="4"/>
      <c r="BT1509" s="4"/>
      <c r="BU1509" s="4"/>
      <c r="BV1509" s="4"/>
      <c r="BW1509" s="4"/>
      <c r="BX1509" s="4"/>
      <c r="BY1509" s="4"/>
      <c r="BZ1509" s="4"/>
      <c r="CA1509" s="4"/>
      <c r="CB1509" s="4"/>
      <c r="CC1509" s="4"/>
      <c r="CD1509" s="4"/>
      <c r="CE1509" s="4"/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</row>
    <row r="1510" spans="1:100" ht="13.5" x14ac:dyDescent="0.25">
      <c r="A1510" s="4"/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  <c r="BC1510" s="4"/>
      <c r="BD1510" s="4"/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4"/>
      <c r="BT1510" s="4"/>
      <c r="BU1510" s="4"/>
      <c r="BV1510" s="4"/>
      <c r="BW1510" s="4"/>
      <c r="BX1510" s="4"/>
      <c r="BY1510" s="4"/>
      <c r="BZ1510" s="4"/>
      <c r="CA1510" s="4"/>
      <c r="CB1510" s="4"/>
      <c r="CC1510" s="4"/>
      <c r="CD1510" s="4"/>
      <c r="CE1510" s="4"/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</row>
    <row r="1511" spans="1:100" ht="13.5" x14ac:dyDescent="0.25">
      <c r="A1511" s="4"/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4"/>
      <c r="BB1511" s="4"/>
      <c r="BC1511" s="4"/>
      <c r="BD1511" s="4"/>
      <c r="BE1511" s="4"/>
      <c r="BF1511" s="4"/>
      <c r="BG1511" s="4"/>
      <c r="BH1511" s="4"/>
      <c r="BI1511" s="4"/>
      <c r="BJ1511" s="4"/>
      <c r="BK1511" s="4"/>
      <c r="BL1511" s="4"/>
      <c r="BM1511" s="4"/>
      <c r="BN1511" s="4"/>
      <c r="BO1511" s="4"/>
      <c r="BP1511" s="4"/>
      <c r="BQ1511" s="4"/>
      <c r="BR1511" s="4"/>
      <c r="BS1511" s="4"/>
      <c r="BT1511" s="4"/>
      <c r="BU1511" s="4"/>
      <c r="BV1511" s="4"/>
      <c r="BW1511" s="4"/>
      <c r="BX1511" s="4"/>
      <c r="BY1511" s="4"/>
      <c r="BZ1511" s="4"/>
      <c r="CA1511" s="4"/>
      <c r="CB1511" s="4"/>
      <c r="CC1511" s="4"/>
      <c r="CD1511" s="4"/>
      <c r="CE1511" s="4"/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</row>
    <row r="1512" spans="1:100" ht="13.5" x14ac:dyDescent="0.25">
      <c r="A1512" s="4"/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/>
      <c r="AZ1512" s="4"/>
      <c r="BA1512" s="4"/>
      <c r="BB1512" s="4"/>
      <c r="BC1512" s="4"/>
      <c r="BD1512" s="4"/>
      <c r="BE1512" s="4"/>
      <c r="BF1512" s="4"/>
      <c r="BG1512" s="4"/>
      <c r="BH1512" s="4"/>
      <c r="BI1512" s="4"/>
      <c r="BJ1512" s="4"/>
      <c r="BK1512" s="4"/>
      <c r="BL1512" s="4"/>
      <c r="BM1512" s="4"/>
      <c r="BN1512" s="4"/>
      <c r="BO1512" s="4"/>
      <c r="BP1512" s="4"/>
      <c r="BQ1512" s="4"/>
      <c r="BR1512" s="4"/>
      <c r="BS1512" s="4"/>
      <c r="BT1512" s="4"/>
      <c r="BU1512" s="4"/>
      <c r="BV1512" s="4"/>
      <c r="BW1512" s="4"/>
      <c r="BX1512" s="4"/>
      <c r="BY1512" s="4"/>
      <c r="BZ1512" s="4"/>
      <c r="CA1512" s="4"/>
      <c r="CB1512" s="4"/>
      <c r="CC1512" s="4"/>
      <c r="CD1512" s="4"/>
      <c r="CE1512" s="4"/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</row>
    <row r="1513" spans="1:100" ht="13.5" x14ac:dyDescent="0.25">
      <c r="A1513" s="4"/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4"/>
      <c r="BB1513" s="4"/>
      <c r="BC1513" s="4"/>
      <c r="BD1513" s="4"/>
      <c r="BE1513" s="4"/>
      <c r="BF1513" s="4"/>
      <c r="BG1513" s="4"/>
      <c r="BH1513" s="4"/>
      <c r="BI1513" s="4"/>
      <c r="BJ1513" s="4"/>
      <c r="BK1513" s="4"/>
      <c r="BL1513" s="4"/>
      <c r="BM1513" s="4"/>
      <c r="BN1513" s="4"/>
      <c r="BO1513" s="4"/>
      <c r="BP1513" s="4"/>
      <c r="BQ1513" s="4"/>
      <c r="BR1513" s="4"/>
      <c r="BS1513" s="4"/>
      <c r="BT1513" s="4"/>
      <c r="BU1513" s="4"/>
      <c r="BV1513" s="4"/>
      <c r="BW1513" s="4"/>
      <c r="BX1513" s="4"/>
      <c r="BY1513" s="4"/>
      <c r="BZ1513" s="4"/>
      <c r="CA1513" s="4"/>
      <c r="CB1513" s="4"/>
      <c r="CC1513" s="4"/>
      <c r="CD1513" s="4"/>
      <c r="CE1513" s="4"/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</row>
    <row r="1514" spans="1:100" ht="13.5" x14ac:dyDescent="0.25">
      <c r="A1514" s="4"/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4"/>
      <c r="BB1514" s="4"/>
      <c r="BC1514" s="4"/>
      <c r="BD1514" s="4"/>
      <c r="BE1514" s="4"/>
      <c r="BF1514" s="4"/>
      <c r="BG1514" s="4"/>
      <c r="BH1514" s="4"/>
      <c r="BI1514" s="4"/>
      <c r="BJ1514" s="4"/>
      <c r="BK1514" s="4"/>
      <c r="BL1514" s="4"/>
      <c r="BM1514" s="4"/>
      <c r="BN1514" s="4"/>
      <c r="BO1514" s="4"/>
      <c r="BP1514" s="4"/>
      <c r="BQ1514" s="4"/>
      <c r="BR1514" s="4"/>
      <c r="BS1514" s="4"/>
      <c r="BT1514" s="4"/>
      <c r="BU1514" s="4"/>
      <c r="BV1514" s="4"/>
      <c r="BW1514" s="4"/>
      <c r="BX1514" s="4"/>
      <c r="BY1514" s="4"/>
      <c r="BZ1514" s="4"/>
      <c r="CA1514" s="4"/>
      <c r="CB1514" s="4"/>
      <c r="CC1514" s="4"/>
      <c r="CD1514" s="4"/>
      <c r="CE1514" s="4"/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</row>
    <row r="1515" spans="1:100" ht="13.5" x14ac:dyDescent="0.25">
      <c r="A1515" s="4"/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/>
      <c r="AZ1515" s="4"/>
      <c r="BA1515" s="4"/>
      <c r="BB1515" s="4"/>
      <c r="BC1515" s="4"/>
      <c r="BD1515" s="4"/>
      <c r="BE1515" s="4"/>
      <c r="BF1515" s="4"/>
      <c r="BG1515" s="4"/>
      <c r="BH1515" s="4"/>
      <c r="BI1515" s="4"/>
      <c r="BJ1515" s="4"/>
      <c r="BK1515" s="4"/>
      <c r="BL1515" s="4"/>
      <c r="BM1515" s="4"/>
      <c r="BN1515" s="4"/>
      <c r="BO1515" s="4"/>
      <c r="BP1515" s="4"/>
      <c r="BQ1515" s="4"/>
      <c r="BR1515" s="4"/>
      <c r="BS1515" s="4"/>
      <c r="BT1515" s="4"/>
      <c r="BU1515" s="4"/>
      <c r="BV1515" s="4"/>
      <c r="BW1515" s="4"/>
      <c r="BX1515" s="4"/>
      <c r="BY1515" s="4"/>
      <c r="BZ1515" s="4"/>
      <c r="CA1515" s="4"/>
      <c r="CB1515" s="4"/>
      <c r="CC1515" s="4"/>
      <c r="CD1515" s="4"/>
      <c r="CE1515" s="4"/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</row>
    <row r="1516" spans="1:100" ht="13.5" x14ac:dyDescent="0.25">
      <c r="A1516" s="4"/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/>
      <c r="BD1516" s="4"/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4"/>
      <c r="BT1516" s="4"/>
      <c r="BU1516" s="4"/>
      <c r="BV1516" s="4"/>
      <c r="BW1516" s="4"/>
      <c r="BX1516" s="4"/>
      <c r="BY1516" s="4"/>
      <c r="BZ1516" s="4"/>
      <c r="CA1516" s="4"/>
      <c r="CB1516" s="4"/>
      <c r="CC1516" s="4"/>
      <c r="CD1516" s="4"/>
      <c r="CE1516" s="4"/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</row>
    <row r="1517" spans="1:100" ht="13.5" x14ac:dyDescent="0.25">
      <c r="A1517" s="4"/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/>
      <c r="BD1517" s="4"/>
      <c r="BE1517" s="4"/>
      <c r="BF1517" s="4"/>
      <c r="BG1517" s="4"/>
      <c r="BH1517" s="4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4"/>
      <c r="BT1517" s="4"/>
      <c r="BU1517" s="4"/>
      <c r="BV1517" s="4"/>
      <c r="BW1517" s="4"/>
      <c r="BX1517" s="4"/>
      <c r="BY1517" s="4"/>
      <c r="BZ1517" s="4"/>
      <c r="CA1517" s="4"/>
      <c r="CB1517" s="4"/>
      <c r="CC1517" s="4"/>
      <c r="CD1517" s="4"/>
      <c r="CE1517" s="4"/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</row>
    <row r="1518" spans="1:100" ht="13.5" x14ac:dyDescent="0.25">
      <c r="A1518" s="4"/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/>
      <c r="AZ1518" s="4"/>
      <c r="BA1518" s="4"/>
      <c r="BB1518" s="4"/>
      <c r="BC1518" s="4"/>
      <c r="BD1518" s="4"/>
      <c r="BE1518" s="4"/>
      <c r="BF1518" s="4"/>
      <c r="BG1518" s="4"/>
      <c r="BH1518" s="4"/>
      <c r="BI1518" s="4"/>
      <c r="BJ1518" s="4"/>
      <c r="BK1518" s="4"/>
      <c r="BL1518" s="4"/>
      <c r="BM1518" s="4"/>
      <c r="BN1518" s="4"/>
      <c r="BO1518" s="4"/>
      <c r="BP1518" s="4"/>
      <c r="BQ1518" s="4"/>
      <c r="BR1518" s="4"/>
      <c r="BS1518" s="4"/>
      <c r="BT1518" s="4"/>
      <c r="BU1518" s="4"/>
      <c r="BV1518" s="4"/>
      <c r="BW1518" s="4"/>
      <c r="BX1518" s="4"/>
      <c r="BY1518" s="4"/>
      <c r="BZ1518" s="4"/>
      <c r="CA1518" s="4"/>
      <c r="CB1518" s="4"/>
      <c r="CC1518" s="4"/>
      <c r="CD1518" s="4"/>
      <c r="CE1518" s="4"/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</row>
    <row r="1519" spans="1:100" ht="13.5" x14ac:dyDescent="0.25">
      <c r="A1519" s="4"/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4"/>
      <c r="BB1519" s="4"/>
      <c r="BC1519" s="4"/>
      <c r="BD1519" s="4"/>
      <c r="BE1519" s="4"/>
      <c r="BF1519" s="4"/>
      <c r="BG1519" s="4"/>
      <c r="BH1519" s="4"/>
      <c r="BI1519" s="4"/>
      <c r="BJ1519" s="4"/>
      <c r="BK1519" s="4"/>
      <c r="BL1519" s="4"/>
      <c r="BM1519" s="4"/>
      <c r="BN1519" s="4"/>
      <c r="BO1519" s="4"/>
      <c r="BP1519" s="4"/>
      <c r="BQ1519" s="4"/>
      <c r="BR1519" s="4"/>
      <c r="BS1519" s="4"/>
      <c r="BT1519" s="4"/>
      <c r="BU1519" s="4"/>
      <c r="BV1519" s="4"/>
      <c r="BW1519" s="4"/>
      <c r="BX1519" s="4"/>
      <c r="BY1519" s="4"/>
      <c r="BZ1519" s="4"/>
      <c r="CA1519" s="4"/>
      <c r="CB1519" s="4"/>
      <c r="CC1519" s="4"/>
      <c r="CD1519" s="4"/>
      <c r="CE1519" s="4"/>
      <c r="CF1519" s="4"/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</row>
    <row r="1520" spans="1:100" ht="13.5" x14ac:dyDescent="0.25">
      <c r="A1520" s="4"/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4"/>
      <c r="BB1520" s="4"/>
      <c r="BC1520" s="4"/>
      <c r="BD1520" s="4"/>
      <c r="BE1520" s="4"/>
      <c r="BF1520" s="4"/>
      <c r="BG1520" s="4"/>
      <c r="BH1520" s="4"/>
      <c r="BI1520" s="4"/>
      <c r="BJ1520" s="4"/>
      <c r="BK1520" s="4"/>
      <c r="BL1520" s="4"/>
      <c r="BM1520" s="4"/>
      <c r="BN1520" s="4"/>
      <c r="BO1520" s="4"/>
      <c r="BP1520" s="4"/>
      <c r="BQ1520" s="4"/>
      <c r="BR1520" s="4"/>
      <c r="BS1520" s="4"/>
      <c r="BT1520" s="4"/>
      <c r="BU1520" s="4"/>
      <c r="BV1520" s="4"/>
      <c r="BW1520" s="4"/>
      <c r="BX1520" s="4"/>
      <c r="BY1520" s="4"/>
      <c r="BZ1520" s="4"/>
      <c r="CA1520" s="4"/>
      <c r="CB1520" s="4"/>
      <c r="CC1520" s="4"/>
      <c r="CD1520" s="4"/>
      <c r="CE1520" s="4"/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</row>
    <row r="1521" spans="1:100" ht="13.5" x14ac:dyDescent="0.25">
      <c r="A1521" s="4"/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  <c r="AY1521" s="4"/>
      <c r="AZ1521" s="4"/>
      <c r="BA1521" s="4"/>
      <c r="BB1521" s="4"/>
      <c r="BC1521" s="4"/>
      <c r="BD1521" s="4"/>
      <c r="BE1521" s="4"/>
      <c r="BF1521" s="4"/>
      <c r="BG1521" s="4"/>
      <c r="BH1521" s="4"/>
      <c r="BI1521" s="4"/>
      <c r="BJ1521" s="4"/>
      <c r="BK1521" s="4"/>
      <c r="BL1521" s="4"/>
      <c r="BM1521" s="4"/>
      <c r="BN1521" s="4"/>
      <c r="BO1521" s="4"/>
      <c r="BP1521" s="4"/>
      <c r="BQ1521" s="4"/>
      <c r="BR1521" s="4"/>
      <c r="BS1521" s="4"/>
      <c r="BT1521" s="4"/>
      <c r="BU1521" s="4"/>
      <c r="BV1521" s="4"/>
      <c r="BW1521" s="4"/>
      <c r="BX1521" s="4"/>
      <c r="BY1521" s="4"/>
      <c r="BZ1521" s="4"/>
      <c r="CA1521" s="4"/>
      <c r="CB1521" s="4"/>
      <c r="CC1521" s="4"/>
      <c r="CD1521" s="4"/>
      <c r="CE1521" s="4"/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</row>
    <row r="1522" spans="1:100" ht="13.5" x14ac:dyDescent="0.25">
      <c r="A1522" s="4"/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/>
      <c r="AZ1522" s="4"/>
      <c r="BA1522" s="4"/>
      <c r="BB1522" s="4"/>
      <c r="BC1522" s="4"/>
      <c r="BD1522" s="4"/>
      <c r="BE1522" s="4"/>
      <c r="BF1522" s="4"/>
      <c r="BG1522" s="4"/>
      <c r="BH1522" s="4"/>
      <c r="BI1522" s="4"/>
      <c r="BJ1522" s="4"/>
      <c r="BK1522" s="4"/>
      <c r="BL1522" s="4"/>
      <c r="BM1522" s="4"/>
      <c r="BN1522" s="4"/>
      <c r="BO1522" s="4"/>
      <c r="BP1522" s="4"/>
      <c r="BQ1522" s="4"/>
      <c r="BR1522" s="4"/>
      <c r="BS1522" s="4"/>
      <c r="BT1522" s="4"/>
      <c r="BU1522" s="4"/>
      <c r="BV1522" s="4"/>
      <c r="BW1522" s="4"/>
      <c r="BX1522" s="4"/>
      <c r="BY1522" s="4"/>
      <c r="BZ1522" s="4"/>
      <c r="CA1522" s="4"/>
      <c r="CB1522" s="4"/>
      <c r="CC1522" s="4"/>
      <c r="CD1522" s="4"/>
      <c r="CE1522" s="4"/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</row>
    <row r="1523" spans="1:100" ht="13.5" x14ac:dyDescent="0.25">
      <c r="A1523" s="4"/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  <c r="AY1523" s="4"/>
      <c r="AZ1523" s="4"/>
      <c r="BA1523" s="4"/>
      <c r="BB1523" s="4"/>
      <c r="BC1523" s="4"/>
      <c r="BD1523" s="4"/>
      <c r="BE1523" s="4"/>
      <c r="BF1523" s="4"/>
      <c r="BG1523" s="4"/>
      <c r="BH1523" s="4"/>
      <c r="BI1523" s="4"/>
      <c r="BJ1523" s="4"/>
      <c r="BK1523" s="4"/>
      <c r="BL1523" s="4"/>
      <c r="BM1523" s="4"/>
      <c r="BN1523" s="4"/>
      <c r="BO1523" s="4"/>
      <c r="BP1523" s="4"/>
      <c r="BQ1523" s="4"/>
      <c r="BR1523" s="4"/>
      <c r="BS1523" s="4"/>
      <c r="BT1523" s="4"/>
      <c r="BU1523" s="4"/>
      <c r="BV1523" s="4"/>
      <c r="BW1523" s="4"/>
      <c r="BX1523" s="4"/>
      <c r="BY1523" s="4"/>
      <c r="BZ1523" s="4"/>
      <c r="CA1523" s="4"/>
      <c r="CB1523" s="4"/>
      <c r="CC1523" s="4"/>
      <c r="CD1523" s="4"/>
      <c r="CE1523" s="4"/>
      <c r="CF1523" s="4"/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</row>
    <row r="1524" spans="1:100" ht="13.5" x14ac:dyDescent="0.25">
      <c r="A1524" s="4"/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4"/>
      <c r="BB1524" s="4"/>
      <c r="BC1524" s="4"/>
      <c r="BD1524" s="4"/>
      <c r="BE1524" s="4"/>
      <c r="BF1524" s="4"/>
      <c r="BG1524" s="4"/>
      <c r="BH1524" s="4"/>
      <c r="BI1524" s="4"/>
      <c r="BJ1524" s="4"/>
      <c r="BK1524" s="4"/>
      <c r="BL1524" s="4"/>
      <c r="BM1524" s="4"/>
      <c r="BN1524" s="4"/>
      <c r="BO1524" s="4"/>
      <c r="BP1524" s="4"/>
      <c r="BQ1524" s="4"/>
      <c r="BR1524" s="4"/>
      <c r="BS1524" s="4"/>
      <c r="BT1524" s="4"/>
      <c r="BU1524" s="4"/>
      <c r="BV1524" s="4"/>
      <c r="BW1524" s="4"/>
      <c r="BX1524" s="4"/>
      <c r="BY1524" s="4"/>
      <c r="BZ1524" s="4"/>
      <c r="CA1524" s="4"/>
      <c r="CB1524" s="4"/>
      <c r="CC1524" s="4"/>
      <c r="CD1524" s="4"/>
      <c r="CE1524" s="4"/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</row>
    <row r="1525" spans="1:100" ht="13.5" x14ac:dyDescent="0.25">
      <c r="A1525" s="4"/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  <c r="AY1525" s="4"/>
      <c r="AZ1525" s="4"/>
      <c r="BA1525" s="4"/>
      <c r="BB1525" s="4"/>
      <c r="BC1525" s="4"/>
      <c r="BD1525" s="4"/>
      <c r="BE1525" s="4"/>
      <c r="BF1525" s="4"/>
      <c r="BG1525" s="4"/>
      <c r="BH1525" s="4"/>
      <c r="BI1525" s="4"/>
      <c r="BJ1525" s="4"/>
      <c r="BK1525" s="4"/>
      <c r="BL1525" s="4"/>
      <c r="BM1525" s="4"/>
      <c r="BN1525" s="4"/>
      <c r="BO1525" s="4"/>
      <c r="BP1525" s="4"/>
      <c r="BQ1525" s="4"/>
      <c r="BR1525" s="4"/>
      <c r="BS1525" s="4"/>
      <c r="BT1525" s="4"/>
      <c r="BU1525" s="4"/>
      <c r="BV1525" s="4"/>
      <c r="BW1525" s="4"/>
      <c r="BX1525" s="4"/>
      <c r="BY1525" s="4"/>
      <c r="BZ1525" s="4"/>
      <c r="CA1525" s="4"/>
      <c r="CB1525" s="4"/>
      <c r="CC1525" s="4"/>
      <c r="CD1525" s="4"/>
      <c r="CE1525" s="4"/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</row>
    <row r="1526" spans="1:100" ht="13.5" x14ac:dyDescent="0.25">
      <c r="A1526" s="4"/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  <c r="AY1526" s="4"/>
      <c r="AZ1526" s="4"/>
      <c r="BA1526" s="4"/>
      <c r="BB1526" s="4"/>
      <c r="BC1526" s="4"/>
      <c r="BD1526" s="4"/>
      <c r="BE1526" s="4"/>
      <c r="BF1526" s="4"/>
      <c r="BG1526" s="4"/>
      <c r="BH1526" s="4"/>
      <c r="BI1526" s="4"/>
      <c r="BJ1526" s="4"/>
      <c r="BK1526" s="4"/>
      <c r="BL1526" s="4"/>
      <c r="BM1526" s="4"/>
      <c r="BN1526" s="4"/>
      <c r="BO1526" s="4"/>
      <c r="BP1526" s="4"/>
      <c r="BQ1526" s="4"/>
      <c r="BR1526" s="4"/>
      <c r="BS1526" s="4"/>
      <c r="BT1526" s="4"/>
      <c r="BU1526" s="4"/>
      <c r="BV1526" s="4"/>
      <c r="BW1526" s="4"/>
      <c r="BX1526" s="4"/>
      <c r="BY1526" s="4"/>
      <c r="BZ1526" s="4"/>
      <c r="CA1526" s="4"/>
      <c r="CB1526" s="4"/>
      <c r="CC1526" s="4"/>
      <c r="CD1526" s="4"/>
      <c r="CE1526" s="4"/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</row>
    <row r="1527" spans="1:100" ht="13.5" x14ac:dyDescent="0.25">
      <c r="A1527" s="4"/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4"/>
      <c r="AW1527" s="4"/>
      <c r="AX1527" s="4"/>
      <c r="AY1527" s="4"/>
      <c r="AZ1527" s="4"/>
      <c r="BA1527" s="4"/>
      <c r="BB1527" s="4"/>
      <c r="BC1527" s="4"/>
      <c r="BD1527" s="4"/>
      <c r="BE1527" s="4"/>
      <c r="BF1527" s="4"/>
      <c r="BG1527" s="4"/>
      <c r="BH1527" s="4"/>
      <c r="BI1527" s="4"/>
      <c r="BJ1527" s="4"/>
      <c r="BK1527" s="4"/>
      <c r="BL1527" s="4"/>
      <c r="BM1527" s="4"/>
      <c r="BN1527" s="4"/>
      <c r="BO1527" s="4"/>
      <c r="BP1527" s="4"/>
      <c r="BQ1527" s="4"/>
      <c r="BR1527" s="4"/>
      <c r="BS1527" s="4"/>
      <c r="BT1527" s="4"/>
      <c r="BU1527" s="4"/>
      <c r="BV1527" s="4"/>
      <c r="BW1527" s="4"/>
      <c r="BX1527" s="4"/>
      <c r="BY1527" s="4"/>
      <c r="BZ1527" s="4"/>
      <c r="CA1527" s="4"/>
      <c r="CB1527" s="4"/>
      <c r="CC1527" s="4"/>
      <c r="CD1527" s="4"/>
      <c r="CE1527" s="4"/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</row>
    <row r="1528" spans="1:100" ht="13.5" x14ac:dyDescent="0.25">
      <c r="A1528" s="4"/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  <c r="AY1528" s="4"/>
      <c r="AZ1528" s="4"/>
      <c r="BA1528" s="4"/>
      <c r="BB1528" s="4"/>
      <c r="BC1528" s="4"/>
      <c r="BD1528" s="4"/>
      <c r="BE1528" s="4"/>
      <c r="BF1528" s="4"/>
      <c r="BG1528" s="4"/>
      <c r="BH1528" s="4"/>
      <c r="BI1528" s="4"/>
      <c r="BJ1528" s="4"/>
      <c r="BK1528" s="4"/>
      <c r="BL1528" s="4"/>
      <c r="BM1528" s="4"/>
      <c r="BN1528" s="4"/>
      <c r="BO1528" s="4"/>
      <c r="BP1528" s="4"/>
      <c r="BQ1528" s="4"/>
      <c r="BR1528" s="4"/>
      <c r="BS1528" s="4"/>
      <c r="BT1528" s="4"/>
      <c r="BU1528" s="4"/>
      <c r="BV1528" s="4"/>
      <c r="BW1528" s="4"/>
      <c r="BX1528" s="4"/>
      <c r="BY1528" s="4"/>
      <c r="BZ1528" s="4"/>
      <c r="CA1528" s="4"/>
      <c r="CB1528" s="4"/>
      <c r="CC1528" s="4"/>
      <c r="CD1528" s="4"/>
      <c r="CE1528" s="4"/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</row>
    <row r="1529" spans="1:100" ht="13.5" x14ac:dyDescent="0.25">
      <c r="A1529" s="4"/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  <c r="AY1529" s="4"/>
      <c r="AZ1529" s="4"/>
      <c r="BA1529" s="4"/>
      <c r="BB1529" s="4"/>
      <c r="BC1529" s="4"/>
      <c r="BD1529" s="4"/>
      <c r="BE1529" s="4"/>
      <c r="BF1529" s="4"/>
      <c r="BG1529" s="4"/>
      <c r="BH1529" s="4"/>
      <c r="BI1529" s="4"/>
      <c r="BJ1529" s="4"/>
      <c r="BK1529" s="4"/>
      <c r="BL1529" s="4"/>
      <c r="BM1529" s="4"/>
      <c r="BN1529" s="4"/>
      <c r="BO1529" s="4"/>
      <c r="BP1529" s="4"/>
      <c r="BQ1529" s="4"/>
      <c r="BR1529" s="4"/>
      <c r="BS1529" s="4"/>
      <c r="BT1529" s="4"/>
      <c r="BU1529" s="4"/>
      <c r="BV1529" s="4"/>
      <c r="BW1529" s="4"/>
      <c r="BX1529" s="4"/>
      <c r="BY1529" s="4"/>
      <c r="BZ1529" s="4"/>
      <c r="CA1529" s="4"/>
      <c r="CB1529" s="4"/>
      <c r="CC1529" s="4"/>
      <c r="CD1529" s="4"/>
      <c r="CE1529" s="4"/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</row>
    <row r="1530" spans="1:100" ht="13.5" x14ac:dyDescent="0.25">
      <c r="A1530" s="4"/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4"/>
      <c r="BB1530" s="4"/>
      <c r="BC1530" s="4"/>
      <c r="BD1530" s="4"/>
      <c r="BE1530" s="4"/>
      <c r="BF1530" s="4"/>
      <c r="BG1530" s="4"/>
      <c r="BH1530" s="4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4"/>
      <c r="BT1530" s="4"/>
      <c r="BU1530" s="4"/>
      <c r="BV1530" s="4"/>
      <c r="BW1530" s="4"/>
      <c r="BX1530" s="4"/>
      <c r="BY1530" s="4"/>
      <c r="BZ1530" s="4"/>
      <c r="CA1530" s="4"/>
      <c r="CB1530" s="4"/>
      <c r="CC1530" s="4"/>
      <c r="CD1530" s="4"/>
      <c r="CE1530" s="4"/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</row>
    <row r="1531" spans="1:100" ht="13.5" x14ac:dyDescent="0.25">
      <c r="A1531" s="4"/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  <c r="BC1531" s="4"/>
      <c r="BD1531" s="4"/>
      <c r="BE1531" s="4"/>
      <c r="BF1531" s="4"/>
      <c r="BG1531" s="4"/>
      <c r="BH1531" s="4"/>
      <c r="BI1531" s="4"/>
      <c r="BJ1531" s="4"/>
      <c r="BK1531" s="4"/>
      <c r="BL1531" s="4"/>
      <c r="BM1531" s="4"/>
      <c r="BN1531" s="4"/>
      <c r="BO1531" s="4"/>
      <c r="BP1531" s="4"/>
      <c r="BQ1531" s="4"/>
      <c r="BR1531" s="4"/>
      <c r="BS1531" s="4"/>
      <c r="BT1531" s="4"/>
      <c r="BU1531" s="4"/>
      <c r="BV1531" s="4"/>
      <c r="BW1531" s="4"/>
      <c r="BX1531" s="4"/>
      <c r="BY1531" s="4"/>
      <c r="BZ1531" s="4"/>
      <c r="CA1531" s="4"/>
      <c r="CB1531" s="4"/>
      <c r="CC1531" s="4"/>
      <c r="CD1531" s="4"/>
      <c r="CE1531" s="4"/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</row>
    <row r="1532" spans="1:100" ht="13.5" x14ac:dyDescent="0.25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  <c r="AY1532" s="4"/>
      <c r="AZ1532" s="4"/>
      <c r="BA1532" s="4"/>
      <c r="BB1532" s="4"/>
      <c r="BC1532" s="4"/>
      <c r="BD1532" s="4"/>
      <c r="BE1532" s="4"/>
      <c r="BF1532" s="4"/>
      <c r="BG1532" s="4"/>
      <c r="BH1532" s="4"/>
      <c r="BI1532" s="4"/>
      <c r="BJ1532" s="4"/>
      <c r="BK1532" s="4"/>
      <c r="BL1532" s="4"/>
      <c r="BM1532" s="4"/>
      <c r="BN1532" s="4"/>
      <c r="BO1532" s="4"/>
      <c r="BP1532" s="4"/>
      <c r="BQ1532" s="4"/>
      <c r="BR1532" s="4"/>
      <c r="BS1532" s="4"/>
      <c r="BT1532" s="4"/>
      <c r="BU1532" s="4"/>
      <c r="BV1532" s="4"/>
      <c r="BW1532" s="4"/>
      <c r="BX1532" s="4"/>
      <c r="BY1532" s="4"/>
      <c r="BZ1532" s="4"/>
      <c r="CA1532" s="4"/>
      <c r="CB1532" s="4"/>
      <c r="CC1532" s="4"/>
      <c r="CD1532" s="4"/>
      <c r="CE1532" s="4"/>
      <c r="CF1532" s="4"/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</row>
    <row r="1533" spans="1:100" ht="13.5" x14ac:dyDescent="0.25">
      <c r="A1533" s="4"/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4"/>
      <c r="BB1533" s="4"/>
      <c r="BC1533" s="4"/>
      <c r="BD1533" s="4"/>
      <c r="BE1533" s="4"/>
      <c r="BF1533" s="4"/>
      <c r="BG1533" s="4"/>
      <c r="BH1533" s="4"/>
      <c r="BI1533" s="4"/>
      <c r="BJ1533" s="4"/>
      <c r="BK1533" s="4"/>
      <c r="BL1533" s="4"/>
      <c r="BM1533" s="4"/>
      <c r="BN1533" s="4"/>
      <c r="BO1533" s="4"/>
      <c r="BP1533" s="4"/>
      <c r="BQ1533" s="4"/>
      <c r="BR1533" s="4"/>
      <c r="BS1533" s="4"/>
      <c r="BT1533" s="4"/>
      <c r="BU1533" s="4"/>
      <c r="BV1533" s="4"/>
      <c r="BW1533" s="4"/>
      <c r="BX1533" s="4"/>
      <c r="BY1533" s="4"/>
      <c r="BZ1533" s="4"/>
      <c r="CA1533" s="4"/>
      <c r="CB1533" s="4"/>
      <c r="CC1533" s="4"/>
      <c r="CD1533" s="4"/>
      <c r="CE1533" s="4"/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</row>
    <row r="1534" spans="1:100" ht="13.5" x14ac:dyDescent="0.25">
      <c r="A1534" s="4"/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4"/>
      <c r="BB1534" s="4"/>
      <c r="BC1534" s="4"/>
      <c r="BD1534" s="4"/>
      <c r="BE1534" s="4"/>
      <c r="BF1534" s="4"/>
      <c r="BG1534" s="4"/>
      <c r="BH1534" s="4"/>
      <c r="BI1534" s="4"/>
      <c r="BJ1534" s="4"/>
      <c r="BK1534" s="4"/>
      <c r="BL1534" s="4"/>
      <c r="BM1534" s="4"/>
      <c r="BN1534" s="4"/>
      <c r="BO1534" s="4"/>
      <c r="BP1534" s="4"/>
      <c r="BQ1534" s="4"/>
      <c r="BR1534" s="4"/>
      <c r="BS1534" s="4"/>
      <c r="BT1534" s="4"/>
      <c r="BU1534" s="4"/>
      <c r="BV1534" s="4"/>
      <c r="BW1534" s="4"/>
      <c r="BX1534" s="4"/>
      <c r="BY1534" s="4"/>
      <c r="BZ1534" s="4"/>
      <c r="CA1534" s="4"/>
      <c r="CB1534" s="4"/>
      <c r="CC1534" s="4"/>
      <c r="CD1534" s="4"/>
      <c r="CE1534" s="4"/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</row>
    <row r="1535" spans="1:100" ht="13.5" x14ac:dyDescent="0.25">
      <c r="A1535" s="4"/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4"/>
      <c r="BB1535" s="4"/>
      <c r="BC1535" s="4"/>
      <c r="BD1535" s="4"/>
      <c r="BE1535" s="4"/>
      <c r="BF1535" s="4"/>
      <c r="BG1535" s="4"/>
      <c r="BH1535" s="4"/>
      <c r="BI1535" s="4"/>
      <c r="BJ1535" s="4"/>
      <c r="BK1535" s="4"/>
      <c r="BL1535" s="4"/>
      <c r="BM1535" s="4"/>
      <c r="BN1535" s="4"/>
      <c r="BO1535" s="4"/>
      <c r="BP1535" s="4"/>
      <c r="BQ1535" s="4"/>
      <c r="BR1535" s="4"/>
      <c r="BS1535" s="4"/>
      <c r="BT1535" s="4"/>
      <c r="BU1535" s="4"/>
      <c r="BV1535" s="4"/>
      <c r="BW1535" s="4"/>
      <c r="BX1535" s="4"/>
      <c r="BY1535" s="4"/>
      <c r="BZ1535" s="4"/>
      <c r="CA1535" s="4"/>
      <c r="CB1535" s="4"/>
      <c r="CC1535" s="4"/>
      <c r="CD1535" s="4"/>
      <c r="CE1535" s="4"/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</row>
    <row r="1536" spans="1:100" ht="13.5" x14ac:dyDescent="0.25">
      <c r="A1536" s="4"/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4"/>
      <c r="BB1536" s="4"/>
      <c r="BC1536" s="4"/>
      <c r="BD1536" s="4"/>
      <c r="BE1536" s="4"/>
      <c r="BF1536" s="4"/>
      <c r="BG1536" s="4"/>
      <c r="BH1536" s="4"/>
      <c r="BI1536" s="4"/>
      <c r="BJ1536" s="4"/>
      <c r="BK1536" s="4"/>
      <c r="BL1536" s="4"/>
      <c r="BM1536" s="4"/>
      <c r="BN1536" s="4"/>
      <c r="BO1536" s="4"/>
      <c r="BP1536" s="4"/>
      <c r="BQ1536" s="4"/>
      <c r="BR1536" s="4"/>
      <c r="BS1536" s="4"/>
      <c r="BT1536" s="4"/>
      <c r="BU1536" s="4"/>
      <c r="BV1536" s="4"/>
      <c r="BW1536" s="4"/>
      <c r="BX1536" s="4"/>
      <c r="BY1536" s="4"/>
      <c r="BZ1536" s="4"/>
      <c r="CA1536" s="4"/>
      <c r="CB1536" s="4"/>
      <c r="CC1536" s="4"/>
      <c r="CD1536" s="4"/>
      <c r="CE1536" s="4"/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</row>
    <row r="1537" spans="1:100" ht="13.5" x14ac:dyDescent="0.25">
      <c r="A1537" s="4"/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  <c r="BC1537" s="4"/>
      <c r="BD1537" s="4"/>
      <c r="BE1537" s="4"/>
      <c r="BF1537" s="4"/>
      <c r="BG1537" s="4"/>
      <c r="BH1537" s="4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  <c r="BU1537" s="4"/>
      <c r="BV1537" s="4"/>
      <c r="BW1537" s="4"/>
      <c r="BX1537" s="4"/>
      <c r="BY1537" s="4"/>
      <c r="BZ1537" s="4"/>
      <c r="CA1537" s="4"/>
      <c r="CB1537" s="4"/>
      <c r="CC1537" s="4"/>
      <c r="CD1537" s="4"/>
      <c r="CE1537" s="4"/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</row>
    <row r="1538" spans="1:100" ht="13.5" x14ac:dyDescent="0.25">
      <c r="A1538" s="4"/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  <c r="AY1538" s="4"/>
      <c r="AZ1538" s="4"/>
      <c r="BA1538" s="4"/>
      <c r="BB1538" s="4"/>
      <c r="BC1538" s="4"/>
      <c r="BD1538" s="4"/>
      <c r="BE1538" s="4"/>
      <c r="BF1538" s="4"/>
      <c r="BG1538" s="4"/>
      <c r="BH1538" s="4"/>
      <c r="BI1538" s="4"/>
      <c r="BJ1538" s="4"/>
      <c r="BK1538" s="4"/>
      <c r="BL1538" s="4"/>
      <c r="BM1538" s="4"/>
      <c r="BN1538" s="4"/>
      <c r="BO1538" s="4"/>
      <c r="BP1538" s="4"/>
      <c r="BQ1538" s="4"/>
      <c r="BR1538" s="4"/>
      <c r="BS1538" s="4"/>
      <c r="BT1538" s="4"/>
      <c r="BU1538" s="4"/>
      <c r="BV1538" s="4"/>
      <c r="BW1538" s="4"/>
      <c r="BX1538" s="4"/>
      <c r="BY1538" s="4"/>
      <c r="BZ1538" s="4"/>
      <c r="CA1538" s="4"/>
      <c r="CB1538" s="4"/>
      <c r="CC1538" s="4"/>
      <c r="CD1538" s="4"/>
      <c r="CE1538" s="4"/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</row>
    <row r="1539" spans="1:100" ht="13.5" x14ac:dyDescent="0.25">
      <c r="A1539" s="4"/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4"/>
      <c r="BB1539" s="4"/>
      <c r="BC1539" s="4"/>
      <c r="BD1539" s="4"/>
      <c r="BE1539" s="4"/>
      <c r="BF1539" s="4"/>
      <c r="BG1539" s="4"/>
      <c r="BH1539" s="4"/>
      <c r="BI1539" s="4"/>
      <c r="BJ1539" s="4"/>
      <c r="BK1539" s="4"/>
      <c r="BL1539" s="4"/>
      <c r="BM1539" s="4"/>
      <c r="BN1539" s="4"/>
      <c r="BO1539" s="4"/>
      <c r="BP1539" s="4"/>
      <c r="BQ1539" s="4"/>
      <c r="BR1539" s="4"/>
      <c r="BS1539" s="4"/>
      <c r="BT1539" s="4"/>
      <c r="BU1539" s="4"/>
      <c r="BV1539" s="4"/>
      <c r="BW1539" s="4"/>
      <c r="BX1539" s="4"/>
      <c r="BY1539" s="4"/>
      <c r="BZ1539" s="4"/>
      <c r="CA1539" s="4"/>
      <c r="CB1539" s="4"/>
      <c r="CC1539" s="4"/>
      <c r="CD1539" s="4"/>
      <c r="CE1539" s="4"/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</row>
    <row r="1540" spans="1:100" ht="13.5" x14ac:dyDescent="0.25">
      <c r="A1540" s="4"/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4"/>
      <c r="BB1540" s="4"/>
      <c r="BC1540" s="4"/>
      <c r="BD1540" s="4"/>
      <c r="BE1540" s="4"/>
      <c r="BF1540" s="4"/>
      <c r="BG1540" s="4"/>
      <c r="BH1540" s="4"/>
      <c r="BI1540" s="4"/>
      <c r="BJ1540" s="4"/>
      <c r="BK1540" s="4"/>
      <c r="BL1540" s="4"/>
      <c r="BM1540" s="4"/>
      <c r="BN1540" s="4"/>
      <c r="BO1540" s="4"/>
      <c r="BP1540" s="4"/>
      <c r="BQ1540" s="4"/>
      <c r="BR1540" s="4"/>
      <c r="BS1540" s="4"/>
      <c r="BT1540" s="4"/>
      <c r="BU1540" s="4"/>
      <c r="BV1540" s="4"/>
      <c r="BW1540" s="4"/>
      <c r="BX1540" s="4"/>
      <c r="BY1540" s="4"/>
      <c r="BZ1540" s="4"/>
      <c r="CA1540" s="4"/>
      <c r="CB1540" s="4"/>
      <c r="CC1540" s="4"/>
      <c r="CD1540" s="4"/>
      <c r="CE1540" s="4"/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</row>
    <row r="1541" spans="1:100" ht="13.5" x14ac:dyDescent="0.25">
      <c r="A1541" s="4"/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4"/>
      <c r="BB1541" s="4"/>
      <c r="BC1541" s="4"/>
      <c r="BD1541" s="4"/>
      <c r="BE1541" s="4"/>
      <c r="BF1541" s="4"/>
      <c r="BG1541" s="4"/>
      <c r="BH1541" s="4"/>
      <c r="BI1541" s="4"/>
      <c r="BJ1541" s="4"/>
      <c r="BK1541" s="4"/>
      <c r="BL1541" s="4"/>
      <c r="BM1541" s="4"/>
      <c r="BN1541" s="4"/>
      <c r="BO1541" s="4"/>
      <c r="BP1541" s="4"/>
      <c r="BQ1541" s="4"/>
      <c r="BR1541" s="4"/>
      <c r="BS1541" s="4"/>
      <c r="BT1541" s="4"/>
      <c r="BU1541" s="4"/>
      <c r="BV1541" s="4"/>
      <c r="BW1541" s="4"/>
      <c r="BX1541" s="4"/>
      <c r="BY1541" s="4"/>
      <c r="BZ1541" s="4"/>
      <c r="CA1541" s="4"/>
      <c r="CB1541" s="4"/>
      <c r="CC1541" s="4"/>
      <c r="CD1541" s="4"/>
      <c r="CE1541" s="4"/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</row>
  </sheetData>
  <mergeCells count="3">
    <mergeCell ref="A88:M88"/>
    <mergeCell ref="A156:M156"/>
    <mergeCell ref="A213:M213"/>
  </mergeCells>
  <hyperlinks>
    <hyperlink ref="A24" r:id="rId1" display="Rate Schedule A effective February 6, 2009 by Order U-30638 cancelling Rate Schedule A effective July 1, 2000"/>
  </hyperlinks>
  <printOptions horizontalCentered="1"/>
  <pageMargins left="0.22" right="0.16" top="0.25" bottom="0.25" header="0.17" footer="0"/>
  <pageSetup scale="67" fitToHeight="0" orientation="landscape" r:id="rId2"/>
  <headerFooter alignWithMargins="0">
    <oddFooter>&amp;L&amp;F
Billing Month &amp;A&amp;C&amp;D&amp;RPage &amp;P of &amp;N</oddFooter>
  </headerFooter>
  <rowBreaks count="5" manualBreakCount="5">
    <brk id="52" max="12" man="1"/>
    <brk id="88" max="12" man="1"/>
    <brk id="134" max="12" man="1"/>
    <brk id="176" max="12" man="1"/>
    <brk id="216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2"/>
  <sheetViews>
    <sheetView topLeftCell="A3" zoomScale="130" zoomScaleNormal="130" workbookViewId="0">
      <selection activeCell="A15" sqref="A15"/>
    </sheetView>
  </sheetViews>
  <sheetFormatPr defaultRowHeight="12.75" x14ac:dyDescent="0.2"/>
  <cols>
    <col min="1" max="1" width="51.42578125" bestFit="1" customWidth="1"/>
    <col min="2" max="13" width="7.5703125" bestFit="1" customWidth="1"/>
  </cols>
  <sheetData>
    <row r="1" spans="1:13" ht="49.5" customHeight="1" x14ac:dyDescent="0.2">
      <c r="A1" s="495" t="s">
        <v>120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10"/>
    </row>
    <row r="2" spans="1:13" ht="27.75" customHeight="1" x14ac:dyDescent="0.25">
      <c r="A2" s="281"/>
      <c r="B2" s="282" t="s">
        <v>121</v>
      </c>
      <c r="C2" s="282" t="s">
        <v>122</v>
      </c>
      <c r="D2" s="282" t="s">
        <v>123</v>
      </c>
      <c r="E2" s="282" t="s">
        <v>124</v>
      </c>
      <c r="F2" s="282" t="s">
        <v>125</v>
      </c>
      <c r="G2" s="282" t="s">
        <v>126</v>
      </c>
      <c r="H2" s="282" t="s">
        <v>127</v>
      </c>
      <c r="I2" s="282" t="s">
        <v>128</v>
      </c>
      <c r="J2" s="282" t="s">
        <v>129</v>
      </c>
      <c r="K2" s="282" t="s">
        <v>130</v>
      </c>
      <c r="L2" s="282" t="s">
        <v>131</v>
      </c>
      <c r="M2" s="283" t="s">
        <v>132</v>
      </c>
    </row>
    <row r="3" spans="1:13" ht="24.95" customHeight="1" x14ac:dyDescent="0.25">
      <c r="A3" s="490" t="s">
        <v>2</v>
      </c>
      <c r="B3" s="284">
        <v>96.995763999999994</v>
      </c>
      <c r="C3" s="285">
        <v>96.965763999999993</v>
      </c>
      <c r="D3" s="284">
        <v>97.355764000000008</v>
      </c>
      <c r="E3" s="284">
        <v>96.76576399999999</v>
      </c>
      <c r="F3" s="285">
        <v>95.475763999999998</v>
      </c>
      <c r="G3" s="284">
        <v>92.835763999999998</v>
      </c>
      <c r="H3" s="284">
        <v>96.135763999999995</v>
      </c>
      <c r="I3" s="284">
        <v>96.855763999999994</v>
      </c>
      <c r="J3" s="284">
        <v>101.13576399999999</v>
      </c>
      <c r="K3" s="284">
        <v>100.618678</v>
      </c>
      <c r="L3" s="284">
        <v>99.168678</v>
      </c>
      <c r="M3" s="286">
        <v>98.588678000000002</v>
      </c>
    </row>
    <row r="4" spans="1:13" ht="24.95" customHeight="1" x14ac:dyDescent="0.25">
      <c r="A4" s="491" t="s">
        <v>13</v>
      </c>
      <c r="B4" s="288">
        <v>90.07</v>
      </c>
      <c r="C4" s="289">
        <v>90.76</v>
      </c>
      <c r="D4" s="288">
        <v>86.24</v>
      </c>
      <c r="E4" s="288">
        <v>86.22</v>
      </c>
      <c r="F4" s="289">
        <v>85.25</v>
      </c>
      <c r="G4" s="288">
        <v>84.5</v>
      </c>
      <c r="H4" s="288">
        <v>87.04</v>
      </c>
      <c r="I4" s="288">
        <v>88.11</v>
      </c>
      <c r="J4" s="288">
        <v>89.11</v>
      </c>
      <c r="K4" s="288">
        <v>88.97</v>
      </c>
      <c r="L4" s="288">
        <v>88.63</v>
      </c>
      <c r="M4" s="290">
        <v>89.004000000000005</v>
      </c>
    </row>
    <row r="5" spans="1:13" ht="24.95" customHeight="1" x14ac:dyDescent="0.25">
      <c r="A5" s="491" t="s">
        <v>16</v>
      </c>
      <c r="B5" s="284">
        <v>117.33250000000001</v>
      </c>
      <c r="C5" s="285">
        <v>116.5625</v>
      </c>
      <c r="D5" s="284">
        <v>113.6925</v>
      </c>
      <c r="E5" s="284">
        <v>112.05250000000001</v>
      </c>
      <c r="F5" s="285">
        <v>119.65</v>
      </c>
      <c r="G5" s="284">
        <v>114.32000000000001</v>
      </c>
      <c r="H5" s="284">
        <v>115.51</v>
      </c>
      <c r="I5" s="284">
        <v>120.03</v>
      </c>
      <c r="J5" s="284">
        <v>119.91</v>
      </c>
      <c r="K5" s="284">
        <v>121.7</v>
      </c>
      <c r="L5" s="284">
        <v>120.00250000000001</v>
      </c>
      <c r="M5" s="286">
        <v>114.51250000000002</v>
      </c>
    </row>
    <row r="6" spans="1:13" ht="24.95" customHeight="1" x14ac:dyDescent="0.25">
      <c r="A6" s="491" t="s">
        <v>29</v>
      </c>
      <c r="B6" s="288">
        <v>87.943000000000012</v>
      </c>
      <c r="C6" s="289">
        <v>86.733000000000004</v>
      </c>
      <c r="D6" s="288">
        <v>86.474000000000018</v>
      </c>
      <c r="E6" s="288">
        <v>86.23</v>
      </c>
      <c r="F6" s="289">
        <v>79.368000000000009</v>
      </c>
      <c r="G6" s="288">
        <v>81.78</v>
      </c>
      <c r="H6" s="288">
        <v>87.613000000000014</v>
      </c>
      <c r="I6" s="288">
        <v>88.149000000000001</v>
      </c>
      <c r="J6" s="288">
        <v>88.857000000000014</v>
      </c>
      <c r="K6" s="288">
        <v>81.818000000000012</v>
      </c>
      <c r="L6" s="288">
        <v>83.948000000000008</v>
      </c>
      <c r="M6" s="290">
        <v>81.279000000000011</v>
      </c>
    </row>
    <row r="7" spans="1:13" ht="24.95" customHeight="1" x14ac:dyDescent="0.25">
      <c r="A7" s="491" t="s">
        <v>32</v>
      </c>
      <c r="B7" s="284">
        <v>92.572592</v>
      </c>
      <c r="C7" s="285">
        <v>91.672591999999995</v>
      </c>
      <c r="D7" s="284">
        <v>90.422591999999995</v>
      </c>
      <c r="E7" s="284">
        <v>86.505126000000004</v>
      </c>
      <c r="F7" s="285">
        <v>91.275126</v>
      </c>
      <c r="G7" s="284">
        <v>89.083031999999989</v>
      </c>
      <c r="H7" s="284">
        <v>93.073031999999998</v>
      </c>
      <c r="I7" s="284">
        <v>98.513031999999995</v>
      </c>
      <c r="J7" s="284">
        <v>98.453031999999993</v>
      </c>
      <c r="K7" s="284">
        <v>97.583031999999989</v>
      </c>
      <c r="L7" s="284">
        <v>93.475126000000003</v>
      </c>
      <c r="M7" s="286">
        <v>89.145126000000005</v>
      </c>
    </row>
    <row r="8" spans="1:13" ht="24.95" customHeight="1" x14ac:dyDescent="0.25">
      <c r="A8" s="491" t="s">
        <v>111</v>
      </c>
      <c r="B8" s="288">
        <v>97.636591999999993</v>
      </c>
      <c r="C8" s="289">
        <v>96.736591999999987</v>
      </c>
      <c r="D8" s="288">
        <v>95.486591999999987</v>
      </c>
      <c r="E8" s="288">
        <v>91.334625999999986</v>
      </c>
      <c r="F8" s="289">
        <v>96.104625999999982</v>
      </c>
      <c r="G8" s="288">
        <v>93.912531999999999</v>
      </c>
      <c r="H8" s="288">
        <v>97.902531999999994</v>
      </c>
      <c r="I8" s="288">
        <v>103.34253200000001</v>
      </c>
      <c r="J8" s="288">
        <v>103.282532</v>
      </c>
      <c r="K8" s="288">
        <v>102.41253200000001</v>
      </c>
      <c r="L8" s="288">
        <v>98.304625999999999</v>
      </c>
      <c r="M8" s="290">
        <v>93.974625999999986</v>
      </c>
    </row>
    <row r="9" spans="1:13" ht="24.95" customHeight="1" x14ac:dyDescent="0.25">
      <c r="A9" s="491" t="s">
        <v>43</v>
      </c>
      <c r="B9" s="284">
        <v>105.21233599999998</v>
      </c>
      <c r="C9" s="285">
        <v>104.31233599999997</v>
      </c>
      <c r="D9" s="284">
        <v>103.06233599999997</v>
      </c>
      <c r="E9" s="284">
        <v>98.559557999999981</v>
      </c>
      <c r="F9" s="285">
        <v>103.32955799999998</v>
      </c>
      <c r="G9" s="284">
        <v>95.979557999999983</v>
      </c>
      <c r="H9" s="284">
        <v>99.969557999999992</v>
      </c>
      <c r="I9" s="284">
        <v>105.40955799999999</v>
      </c>
      <c r="J9" s="284">
        <v>105.34955799999999</v>
      </c>
      <c r="K9" s="284">
        <v>104.47955799999998</v>
      </c>
      <c r="L9" s="284">
        <v>105.52955799999999</v>
      </c>
      <c r="M9" s="286">
        <v>101.19955799999998</v>
      </c>
    </row>
    <row r="10" spans="1:13" ht="24.95" customHeight="1" x14ac:dyDescent="0.25">
      <c r="A10" s="492" t="s">
        <v>46</v>
      </c>
      <c r="B10" s="288">
        <v>98.244027999999986</v>
      </c>
      <c r="C10" s="289">
        <v>94.418028000000007</v>
      </c>
      <c r="D10" s="288">
        <v>93.934027999999984</v>
      </c>
      <c r="E10" s="288">
        <v>90.619678899999982</v>
      </c>
      <c r="F10" s="289">
        <v>98.017678899999993</v>
      </c>
      <c r="G10" s="288">
        <v>88.038678899999979</v>
      </c>
      <c r="H10" s="288">
        <v>92.910678899999994</v>
      </c>
      <c r="I10" s="288">
        <v>94.440678899999995</v>
      </c>
      <c r="J10" s="288">
        <v>95.448175919999997</v>
      </c>
      <c r="K10" s="288">
        <v>93.244175919999989</v>
      </c>
      <c r="L10" s="288">
        <v>90.103175919999998</v>
      </c>
      <c r="M10" s="290">
        <v>86.023432159999999</v>
      </c>
    </row>
    <row r="11" spans="1:13" ht="24.95" customHeight="1" x14ac:dyDescent="0.25">
      <c r="A11" s="492" t="s">
        <v>61</v>
      </c>
      <c r="B11" s="284">
        <v>96.75875200000003</v>
      </c>
      <c r="C11" s="285">
        <v>98.446752000000046</v>
      </c>
      <c r="D11" s="284">
        <v>96.386752000000044</v>
      </c>
      <c r="E11" s="284">
        <v>96.55569014400001</v>
      </c>
      <c r="F11" s="285">
        <v>100.22416061999999</v>
      </c>
      <c r="G11" s="284">
        <v>100.39416061999998</v>
      </c>
      <c r="H11" s="284">
        <v>98.645160619999999</v>
      </c>
      <c r="I11" s="284">
        <v>106.08471638</v>
      </c>
      <c r="J11" s="284">
        <v>103.80537018999999</v>
      </c>
      <c r="K11" s="284">
        <v>104.94237019000001</v>
      </c>
      <c r="L11" s="284">
        <v>95.050080527999995</v>
      </c>
      <c r="M11" s="286">
        <v>92.900644895999989</v>
      </c>
    </row>
    <row r="12" spans="1:13" ht="24.95" customHeight="1" x14ac:dyDescent="0.25">
      <c r="A12" s="491" t="s">
        <v>118</v>
      </c>
      <c r="B12" s="288">
        <v>99.167999999999992</v>
      </c>
      <c r="C12" s="289">
        <v>99.078000000000003</v>
      </c>
      <c r="D12" s="288">
        <v>100.318</v>
      </c>
      <c r="E12" s="288">
        <v>100.358</v>
      </c>
      <c r="F12" s="289">
        <v>98.238</v>
      </c>
      <c r="G12" s="288">
        <v>94.957999999999998</v>
      </c>
      <c r="H12" s="288">
        <v>98.557999999999993</v>
      </c>
      <c r="I12" s="288">
        <v>99.207999999999998</v>
      </c>
      <c r="J12" s="288">
        <v>100.61799999999999</v>
      </c>
      <c r="K12" s="288">
        <v>100.318</v>
      </c>
      <c r="L12" s="288">
        <v>99.578000000000003</v>
      </c>
      <c r="M12" s="290">
        <v>99.078000000000003</v>
      </c>
    </row>
    <row r="13" spans="1:13" ht="24.95" customHeight="1" x14ac:dyDescent="0.25">
      <c r="A13" s="491" t="s">
        <v>119</v>
      </c>
      <c r="B13" s="284">
        <v>98.167999999999992</v>
      </c>
      <c r="C13" s="285">
        <v>98.078000000000003</v>
      </c>
      <c r="D13" s="284">
        <v>99.317999999999998</v>
      </c>
      <c r="E13" s="284">
        <v>99.358000000000004</v>
      </c>
      <c r="F13" s="285">
        <v>97.238</v>
      </c>
      <c r="G13" s="284">
        <v>93.957999999999998</v>
      </c>
      <c r="H13" s="284">
        <v>97.557999999999993</v>
      </c>
      <c r="I13" s="284">
        <v>98.207999999999998</v>
      </c>
      <c r="J13" s="284">
        <v>99.617999999999995</v>
      </c>
      <c r="K13" s="284">
        <v>99.317999999999998</v>
      </c>
      <c r="L13" s="284">
        <v>98.578000000000003</v>
      </c>
      <c r="M13" s="286">
        <v>98.078000000000003</v>
      </c>
    </row>
    <row r="14" spans="1:13" ht="24.95" customHeight="1" x14ac:dyDescent="0.25">
      <c r="A14" s="491" t="s">
        <v>73</v>
      </c>
      <c r="B14" s="288">
        <v>77.756</v>
      </c>
      <c r="C14" s="289">
        <v>82.596000000000004</v>
      </c>
      <c r="D14" s="288">
        <v>84.566000000000003</v>
      </c>
      <c r="E14" s="288">
        <v>82.966000000000008</v>
      </c>
      <c r="F14" s="289">
        <v>82.490000000000009</v>
      </c>
      <c r="G14" s="288">
        <v>83.05</v>
      </c>
      <c r="H14" s="288">
        <v>82.04</v>
      </c>
      <c r="I14" s="288">
        <v>85.289999999999992</v>
      </c>
      <c r="J14" s="288">
        <v>83.31</v>
      </c>
      <c r="K14" s="288">
        <v>85.82</v>
      </c>
      <c r="L14" s="288">
        <v>84.38000000000001</v>
      </c>
      <c r="M14" s="290">
        <v>80.05</v>
      </c>
    </row>
    <row r="15" spans="1:13" ht="24.95" customHeight="1" x14ac:dyDescent="0.25">
      <c r="A15" s="491" t="s">
        <v>112</v>
      </c>
      <c r="B15" s="284">
        <v>109.83999999999999</v>
      </c>
      <c r="C15" s="285">
        <v>100.63</v>
      </c>
      <c r="D15" s="284">
        <v>100.53999999999999</v>
      </c>
      <c r="E15" s="284">
        <v>99.25</v>
      </c>
      <c r="F15" s="285">
        <v>102.83</v>
      </c>
      <c r="G15" s="284">
        <v>102.9</v>
      </c>
      <c r="H15" s="284">
        <v>103.17999999999999</v>
      </c>
      <c r="I15" s="284">
        <v>103.06</v>
      </c>
      <c r="J15" s="284">
        <v>103.4</v>
      </c>
      <c r="K15" s="284">
        <v>102.81</v>
      </c>
      <c r="L15" s="284">
        <v>102.84</v>
      </c>
      <c r="M15" s="286">
        <v>100.428</v>
      </c>
    </row>
    <row r="16" spans="1:13" ht="24.95" customHeight="1" x14ac:dyDescent="0.25">
      <c r="A16" s="491" t="s">
        <v>82</v>
      </c>
      <c r="B16" s="288">
        <v>97.037999999999997</v>
      </c>
      <c r="C16" s="289">
        <v>102.02099999999999</v>
      </c>
      <c r="D16" s="288">
        <v>95.966999999999999</v>
      </c>
      <c r="E16" s="288">
        <v>93.361999999999995</v>
      </c>
      <c r="F16" s="289">
        <v>92.225999999999999</v>
      </c>
      <c r="G16" s="288">
        <v>102.21599999999999</v>
      </c>
      <c r="H16" s="288">
        <v>101.661</v>
      </c>
      <c r="I16" s="288">
        <v>101.29900000000001</v>
      </c>
      <c r="J16" s="288">
        <v>96.330999999999989</v>
      </c>
      <c r="K16" s="288">
        <v>90.954999999999998</v>
      </c>
      <c r="L16" s="288">
        <v>91.209000000000003</v>
      </c>
      <c r="M16" s="290">
        <v>90.929000000000002</v>
      </c>
    </row>
    <row r="17" spans="1:13" ht="24.95" customHeight="1" x14ac:dyDescent="0.25">
      <c r="A17" s="491" t="s">
        <v>88</v>
      </c>
      <c r="B17" s="284">
        <v>83.728999999999999</v>
      </c>
      <c r="C17" s="285">
        <v>84.228999999999999</v>
      </c>
      <c r="D17" s="284">
        <v>84.929000000000002</v>
      </c>
      <c r="E17" s="284">
        <v>84.188999999999993</v>
      </c>
      <c r="F17" s="285">
        <v>83.528999999999996</v>
      </c>
      <c r="G17" s="284">
        <v>80.869</v>
      </c>
      <c r="H17" s="284">
        <v>83.728999999999999</v>
      </c>
      <c r="I17" s="284">
        <v>83.899000000000001</v>
      </c>
      <c r="J17" s="284">
        <v>85.039000000000001</v>
      </c>
      <c r="K17" s="284">
        <v>84.728999999999999</v>
      </c>
      <c r="L17" s="284">
        <v>84.299000000000007</v>
      </c>
      <c r="M17" s="286">
        <v>82.829000000000008</v>
      </c>
    </row>
    <row r="18" spans="1:13" ht="24.95" customHeight="1" x14ac:dyDescent="0.25">
      <c r="A18" s="491" t="s">
        <v>90</v>
      </c>
      <c r="B18" s="288">
        <v>82.016300000000001</v>
      </c>
      <c r="C18" s="291">
        <v>82.202100000000002</v>
      </c>
      <c r="D18" s="288">
        <v>83.042900000000003</v>
      </c>
      <c r="E18" s="288">
        <v>82.726300000000009</v>
      </c>
      <c r="F18" s="291">
        <v>81.562100000000001</v>
      </c>
      <c r="G18" s="288">
        <v>78.544499999999999</v>
      </c>
      <c r="H18" s="288">
        <v>82.063299999999998</v>
      </c>
      <c r="I18" s="288">
        <v>82.884500000000003</v>
      </c>
      <c r="J18" s="288">
        <v>84.394599999999997</v>
      </c>
      <c r="K18" s="288">
        <v>83.761800000000008</v>
      </c>
      <c r="L18" s="288">
        <v>83.539000000000001</v>
      </c>
      <c r="M18" s="290">
        <v>82.849700000000013</v>
      </c>
    </row>
    <row r="19" spans="1:13" ht="24.95" customHeight="1" x14ac:dyDescent="0.25">
      <c r="A19" s="491" t="s">
        <v>93</v>
      </c>
      <c r="B19" s="284">
        <v>79.506299999999996</v>
      </c>
      <c r="C19" s="292">
        <v>79.692099999999996</v>
      </c>
      <c r="D19" s="284">
        <v>80.532899999999998</v>
      </c>
      <c r="E19" s="284">
        <v>80.21629999999999</v>
      </c>
      <c r="F19" s="292">
        <v>79.052099999999996</v>
      </c>
      <c r="G19" s="284">
        <v>76.034499999999994</v>
      </c>
      <c r="H19" s="284">
        <v>79.553299999999993</v>
      </c>
      <c r="I19" s="284">
        <v>80.374499999999998</v>
      </c>
      <c r="J19" s="284">
        <v>81.884600000000006</v>
      </c>
      <c r="K19" s="284">
        <v>81.251800000000003</v>
      </c>
      <c r="L19" s="284">
        <v>81.028999999999996</v>
      </c>
      <c r="M19" s="286">
        <v>80.339699999999993</v>
      </c>
    </row>
    <row r="20" spans="1:13" ht="24.95" customHeight="1" x14ac:dyDescent="0.25">
      <c r="A20" s="491" t="s">
        <v>95</v>
      </c>
      <c r="B20" s="288">
        <v>85.340526399999987</v>
      </c>
      <c r="C20" s="291">
        <v>82.041526399999995</v>
      </c>
      <c r="D20" s="288">
        <v>81.998526400000003</v>
      </c>
      <c r="E20" s="288">
        <v>82.649526399999999</v>
      </c>
      <c r="F20" s="291">
        <v>97.906242400000011</v>
      </c>
      <c r="G20" s="288">
        <v>93.384242400000005</v>
      </c>
      <c r="H20" s="288">
        <v>98.669242400000002</v>
      </c>
      <c r="I20" s="288">
        <v>95.696242400000017</v>
      </c>
      <c r="J20" s="288">
        <v>97.332242399999998</v>
      </c>
      <c r="K20" s="288">
        <v>97.519242399999996</v>
      </c>
      <c r="L20" s="288">
        <v>84.632526399999989</v>
      </c>
      <c r="M20" s="290">
        <v>79.953526400000001</v>
      </c>
    </row>
    <row r="21" spans="1:13" ht="24.95" customHeight="1" x14ac:dyDescent="0.25">
      <c r="A21" s="493" t="s">
        <v>103</v>
      </c>
      <c r="B21" s="284">
        <v>93</v>
      </c>
      <c r="C21" s="292">
        <v>93.75</v>
      </c>
      <c r="D21" s="284">
        <v>92.259999999999991</v>
      </c>
      <c r="E21" s="284">
        <v>92.77</v>
      </c>
      <c r="F21" s="292">
        <v>91.539999999999992</v>
      </c>
      <c r="G21" s="284">
        <v>88.68</v>
      </c>
      <c r="H21" s="284">
        <v>91.949999999999989</v>
      </c>
      <c r="I21" s="284">
        <v>92.86</v>
      </c>
      <c r="J21" s="284">
        <v>93.77</v>
      </c>
      <c r="K21" s="284">
        <v>93.27</v>
      </c>
      <c r="L21" s="284">
        <v>92.22</v>
      </c>
      <c r="M21" s="286">
        <v>92</v>
      </c>
    </row>
    <row r="22" spans="1:13" ht="24.95" customHeight="1" thickBot="1" x14ac:dyDescent="0.3">
      <c r="A22" s="494" t="s">
        <v>113</v>
      </c>
      <c r="B22" s="149">
        <v>94.163168525052626</v>
      </c>
      <c r="C22" s="149">
        <v>93.104627472421072</v>
      </c>
      <c r="D22" s="149">
        <v>93.123128525052635</v>
      </c>
      <c r="E22" s="149">
        <v>91.88487168777894</v>
      </c>
      <c r="F22" s="149">
        <v>94.077137251763162</v>
      </c>
      <c r="G22" s="149">
        <v>92.08371785176314</v>
      </c>
      <c r="H22" s="149">
        <v>94.474649322500014</v>
      </c>
      <c r="I22" s="149">
        <v>95.984974930526306</v>
      </c>
      <c r="J22" s="149">
        <v>96.37099339526317</v>
      </c>
      <c r="K22" s="149">
        <v>95.553746763684202</v>
      </c>
      <c r="L22" s="149">
        <v>93.500856360421054</v>
      </c>
      <c r="M22" s="149">
        <v>91.219078497684222</v>
      </c>
    </row>
  </sheetData>
  <pageMargins left="0.7" right="0.7" top="0.75" bottom="0.75" header="0.3" footer="0.3"/>
  <pageSetup scale="8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2"/>
  <sheetViews>
    <sheetView topLeftCell="A5" zoomScale="130" zoomScaleNormal="130" workbookViewId="0">
      <selection activeCell="E18" sqref="E18"/>
    </sheetView>
  </sheetViews>
  <sheetFormatPr defaultRowHeight="12.75" x14ac:dyDescent="0.2"/>
  <cols>
    <col min="1" max="1" width="51.42578125" bestFit="1" customWidth="1"/>
    <col min="2" max="13" width="7.5703125" bestFit="1" customWidth="1"/>
  </cols>
  <sheetData>
    <row r="1" spans="1:13" ht="47.25" customHeight="1" x14ac:dyDescent="0.2">
      <c r="A1" s="495" t="s">
        <v>133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10"/>
    </row>
    <row r="2" spans="1:13" ht="30" customHeight="1" x14ac:dyDescent="0.25">
      <c r="A2" s="281"/>
      <c r="B2" s="282" t="s">
        <v>121</v>
      </c>
      <c r="C2" s="282" t="s">
        <v>122</v>
      </c>
      <c r="D2" s="282" t="s">
        <v>123</v>
      </c>
      <c r="E2" s="282" t="s">
        <v>124</v>
      </c>
      <c r="F2" s="282" t="s">
        <v>125</v>
      </c>
      <c r="G2" s="282" t="s">
        <v>126</v>
      </c>
      <c r="H2" s="282" t="s">
        <v>127</v>
      </c>
      <c r="I2" s="282" t="s">
        <v>128</v>
      </c>
      <c r="J2" s="282" t="s">
        <v>129</v>
      </c>
      <c r="K2" s="282" t="s">
        <v>130</v>
      </c>
      <c r="L2" s="282" t="s">
        <v>131</v>
      </c>
      <c r="M2" s="283" t="s">
        <v>132</v>
      </c>
    </row>
    <row r="3" spans="1:13" ht="24.95" customHeight="1" x14ac:dyDescent="0.25">
      <c r="A3" s="490" t="s">
        <v>2</v>
      </c>
      <c r="B3" s="294">
        <v>100.80867799999999</v>
      </c>
      <c r="C3" s="285">
        <v>101.998678</v>
      </c>
      <c r="D3" s="284">
        <v>99.028677999999999</v>
      </c>
      <c r="E3" s="284">
        <v>101.928678</v>
      </c>
      <c r="F3" s="285">
        <v>102.95867800000001</v>
      </c>
      <c r="G3" s="284">
        <v>105.228678</v>
      </c>
      <c r="H3" s="284">
        <v>103.59867800000001</v>
      </c>
      <c r="I3" s="284">
        <v>103.498678</v>
      </c>
      <c r="J3" s="284">
        <v>103.228678</v>
      </c>
      <c r="K3" s="284">
        <v>103.01867799999999</v>
      </c>
      <c r="L3" s="284">
        <v>103.12867800000001</v>
      </c>
      <c r="M3" s="286">
        <v>102.18867800000001</v>
      </c>
    </row>
    <row r="4" spans="1:13" ht="24.95" customHeight="1" x14ac:dyDescent="0.25">
      <c r="A4" s="491" t="s">
        <v>13</v>
      </c>
      <c r="B4" s="288">
        <v>87.853999999999999</v>
      </c>
      <c r="C4" s="289">
        <v>89.963999999999999</v>
      </c>
      <c r="D4" s="288">
        <v>90.853999999999999</v>
      </c>
      <c r="E4" s="288">
        <v>91.174000000000007</v>
      </c>
      <c r="F4" s="289">
        <v>91.394000000000005</v>
      </c>
      <c r="G4" s="288">
        <v>93.584000000000003</v>
      </c>
      <c r="H4" s="288">
        <v>91.804000000000002</v>
      </c>
      <c r="I4" s="288">
        <v>91.834000000000003</v>
      </c>
      <c r="J4" s="288">
        <v>93.123999999999995</v>
      </c>
      <c r="K4" s="288">
        <v>93.204000000000008</v>
      </c>
      <c r="L4" s="288">
        <v>93.614000000000004</v>
      </c>
      <c r="M4" s="290">
        <v>92.504000000000005</v>
      </c>
    </row>
    <row r="5" spans="1:13" ht="24.95" customHeight="1" x14ac:dyDescent="0.25">
      <c r="A5" s="491" t="s">
        <v>16</v>
      </c>
      <c r="B5" s="284">
        <v>115.57250000000002</v>
      </c>
      <c r="C5" s="285">
        <v>115.34250000000002</v>
      </c>
      <c r="D5" s="284">
        <v>114.72250000000001</v>
      </c>
      <c r="E5" s="284">
        <v>114.96250000000001</v>
      </c>
      <c r="F5" s="285">
        <v>117.46000000000001</v>
      </c>
      <c r="G5" s="284">
        <v>111.91000000000001</v>
      </c>
      <c r="H5" s="284">
        <v>117.35</v>
      </c>
      <c r="I5" s="284">
        <v>117.34000000000002</v>
      </c>
      <c r="J5" s="284">
        <v>120.82</v>
      </c>
      <c r="K5" s="284">
        <v>120.25999999999999</v>
      </c>
      <c r="L5" s="284">
        <v>114.9825</v>
      </c>
      <c r="M5" s="286">
        <v>120.5425</v>
      </c>
    </row>
    <row r="6" spans="1:13" ht="24.95" customHeight="1" x14ac:dyDescent="0.25">
      <c r="A6" s="491" t="s">
        <v>29</v>
      </c>
      <c r="B6" s="288">
        <v>85.950000000000017</v>
      </c>
      <c r="C6" s="289">
        <v>90.346000000000004</v>
      </c>
      <c r="D6" s="288">
        <v>90.62</v>
      </c>
      <c r="E6" s="288">
        <v>82.45</v>
      </c>
      <c r="F6" s="289">
        <v>94.31</v>
      </c>
      <c r="G6" s="288">
        <v>88.87</v>
      </c>
      <c r="H6" s="288">
        <v>93.65</v>
      </c>
      <c r="I6" s="288">
        <v>95.064999999999998</v>
      </c>
      <c r="J6" s="288">
        <v>92.926000000000002</v>
      </c>
      <c r="K6" s="288">
        <v>90.06</v>
      </c>
      <c r="L6" s="288">
        <v>89.853000000000009</v>
      </c>
      <c r="M6" s="290">
        <v>88.77</v>
      </c>
    </row>
    <row r="7" spans="1:13" ht="24.95" customHeight="1" x14ac:dyDescent="0.25">
      <c r="A7" s="491" t="s">
        <v>32</v>
      </c>
      <c r="B7" s="284">
        <v>91.715126000000012</v>
      </c>
      <c r="C7" s="285">
        <v>92.135126</v>
      </c>
      <c r="D7" s="284">
        <v>91.235125999999994</v>
      </c>
      <c r="E7" s="284">
        <v>91.625126000000009</v>
      </c>
      <c r="F7" s="285">
        <v>88.965125999999998</v>
      </c>
      <c r="G7" s="284">
        <v>88.683031999999997</v>
      </c>
      <c r="H7" s="284">
        <v>90.86303199999999</v>
      </c>
      <c r="I7" s="284">
        <v>97.423127999999991</v>
      </c>
      <c r="J7" s="284">
        <v>99.693128000000002</v>
      </c>
      <c r="K7" s="284">
        <v>100.243128</v>
      </c>
      <c r="L7" s="284">
        <v>92.767253999999994</v>
      </c>
      <c r="M7" s="286">
        <v>98.767253999999994</v>
      </c>
    </row>
    <row r="8" spans="1:13" ht="24.95" customHeight="1" x14ac:dyDescent="0.25">
      <c r="A8" s="491" t="s">
        <v>111</v>
      </c>
      <c r="B8" s="288">
        <v>96.544625999999994</v>
      </c>
      <c r="C8" s="289">
        <v>96.964625999999996</v>
      </c>
      <c r="D8" s="288">
        <v>96.06462599999999</v>
      </c>
      <c r="E8" s="288">
        <v>96.45462599999999</v>
      </c>
      <c r="F8" s="289">
        <v>93.794625999999994</v>
      </c>
      <c r="G8" s="288">
        <v>93.512532000000007</v>
      </c>
      <c r="H8" s="288">
        <v>95.692532</v>
      </c>
      <c r="I8" s="288">
        <v>102.42862799999999</v>
      </c>
      <c r="J8" s="288">
        <v>104.698628</v>
      </c>
      <c r="K8" s="288">
        <v>105.248628</v>
      </c>
      <c r="L8" s="288">
        <v>97.772754000000006</v>
      </c>
      <c r="M8" s="290">
        <v>103.77275400000001</v>
      </c>
    </row>
    <row r="9" spans="1:13" ht="24.95" customHeight="1" x14ac:dyDescent="0.25">
      <c r="A9" s="491" t="s">
        <v>43</v>
      </c>
      <c r="B9" s="284">
        <v>103.76955799999999</v>
      </c>
      <c r="C9" s="285">
        <v>104.18955799999999</v>
      </c>
      <c r="D9" s="284">
        <v>103.28955799999999</v>
      </c>
      <c r="E9" s="284">
        <v>103.67955799999999</v>
      </c>
      <c r="F9" s="285">
        <v>101.01955799999999</v>
      </c>
      <c r="G9" s="284">
        <v>95.579557999999992</v>
      </c>
      <c r="H9" s="284">
        <v>97.759557999999984</v>
      </c>
      <c r="I9" s="284">
        <v>104.57098199999999</v>
      </c>
      <c r="J9" s="284">
        <v>106.840982</v>
      </c>
      <c r="K9" s="284">
        <v>107.39098199999999</v>
      </c>
      <c r="L9" s="284">
        <v>105.260982</v>
      </c>
      <c r="M9" s="286">
        <v>111.260982</v>
      </c>
    </row>
    <row r="10" spans="1:13" ht="24.95" customHeight="1" x14ac:dyDescent="0.25">
      <c r="A10" s="492" t="s">
        <v>46</v>
      </c>
      <c r="B10" s="288">
        <v>86.28643215999999</v>
      </c>
      <c r="C10" s="289">
        <v>82.841620239999997</v>
      </c>
      <c r="D10" s="288">
        <v>96.242264340000006</v>
      </c>
      <c r="E10" s="288">
        <v>91.63754105999999</v>
      </c>
      <c r="F10" s="289">
        <v>89.319541060000006</v>
      </c>
      <c r="G10" s="288">
        <v>86.365279700000002</v>
      </c>
      <c r="H10" s="288">
        <v>89.855818200000002</v>
      </c>
      <c r="I10" s="288">
        <v>96.126581459999997</v>
      </c>
      <c r="J10" s="288">
        <v>92.365783740000012</v>
      </c>
      <c r="K10" s="288">
        <v>90.073956499999994</v>
      </c>
      <c r="L10" s="288">
        <v>89.158441459999992</v>
      </c>
      <c r="M10" s="290">
        <v>91.234209119999989</v>
      </c>
    </row>
    <row r="11" spans="1:13" ht="24.95" customHeight="1" x14ac:dyDescent="0.25">
      <c r="A11" s="492" t="s">
        <v>61</v>
      </c>
      <c r="B11" s="284">
        <v>93.123644896000002</v>
      </c>
      <c r="C11" s="285">
        <v>89.952561519999989</v>
      </c>
      <c r="D11" s="284">
        <v>96.472561519999999</v>
      </c>
      <c r="E11" s="284">
        <v>91.863615087999989</v>
      </c>
      <c r="F11" s="285">
        <v>92.812231490000002</v>
      </c>
      <c r="G11" s="284">
        <v>90.807914249999982</v>
      </c>
      <c r="H11" s="284">
        <v>93.746799279999991</v>
      </c>
      <c r="I11" s="284">
        <v>99.953101499999988</v>
      </c>
      <c r="J11" s="284">
        <v>102.46947283</v>
      </c>
      <c r="K11" s="284">
        <v>100.83643633</v>
      </c>
      <c r="L11" s="284">
        <v>96.710493871999986</v>
      </c>
      <c r="M11" s="286">
        <v>98.769763583999989</v>
      </c>
    </row>
    <row r="12" spans="1:13" ht="24.95" customHeight="1" x14ac:dyDescent="0.25">
      <c r="A12" s="491" t="s">
        <v>118</v>
      </c>
      <c r="B12" s="295">
        <v>100.47800000000001</v>
      </c>
      <c r="C12" s="296">
        <v>103.178</v>
      </c>
      <c r="D12" s="295">
        <v>101.898</v>
      </c>
      <c r="E12" s="295">
        <v>102.74799999999999</v>
      </c>
      <c r="F12" s="296">
        <v>104.11799999999999</v>
      </c>
      <c r="G12" s="295">
        <v>107.19799999999999</v>
      </c>
      <c r="H12" s="295">
        <v>105.61799999999999</v>
      </c>
      <c r="I12" s="295">
        <v>105.63800000000001</v>
      </c>
      <c r="J12" s="295">
        <v>105.68799999999999</v>
      </c>
      <c r="K12" s="295">
        <v>106.238</v>
      </c>
      <c r="L12" s="295">
        <v>106.048</v>
      </c>
      <c r="M12" s="297">
        <v>104.628</v>
      </c>
    </row>
    <row r="13" spans="1:13" ht="24.95" customHeight="1" x14ac:dyDescent="0.25">
      <c r="A13" s="491" t="s">
        <v>119</v>
      </c>
      <c r="B13" s="284">
        <v>99.478000000000009</v>
      </c>
      <c r="C13" s="285">
        <v>102.178</v>
      </c>
      <c r="D13" s="284">
        <v>100.898</v>
      </c>
      <c r="E13" s="284">
        <v>101.74799999999999</v>
      </c>
      <c r="F13" s="285">
        <v>103.11799999999999</v>
      </c>
      <c r="G13" s="284">
        <v>106.19799999999999</v>
      </c>
      <c r="H13" s="284">
        <v>104.61799999999999</v>
      </c>
      <c r="I13" s="284">
        <v>104.63800000000001</v>
      </c>
      <c r="J13" s="284">
        <v>104.68799999999999</v>
      </c>
      <c r="K13" s="284">
        <v>105.238</v>
      </c>
      <c r="L13" s="284">
        <v>105.048</v>
      </c>
      <c r="M13" s="286">
        <v>103.628</v>
      </c>
    </row>
    <row r="14" spans="1:13" ht="24.95" customHeight="1" x14ac:dyDescent="0.25">
      <c r="A14" s="491" t="s">
        <v>73</v>
      </c>
      <c r="B14" s="295">
        <v>85.1</v>
      </c>
      <c r="C14" s="296">
        <v>84.02</v>
      </c>
      <c r="D14" s="295">
        <v>79.47</v>
      </c>
      <c r="E14" s="295">
        <v>81.87</v>
      </c>
      <c r="F14" s="296">
        <v>81.430000000000007</v>
      </c>
      <c r="G14" s="295">
        <v>83.289999999999992</v>
      </c>
      <c r="H14" s="295">
        <v>88.43</v>
      </c>
      <c r="I14" s="295">
        <v>91.43</v>
      </c>
      <c r="J14" s="295">
        <v>92.03</v>
      </c>
      <c r="K14" s="295">
        <v>94.57</v>
      </c>
      <c r="L14" s="295">
        <v>90.460000000000008</v>
      </c>
      <c r="M14" s="297">
        <v>87.859999999999985</v>
      </c>
    </row>
    <row r="15" spans="1:13" ht="24.95" customHeight="1" x14ac:dyDescent="0.25">
      <c r="A15" s="491" t="s">
        <v>112</v>
      </c>
      <c r="B15" s="284">
        <v>99.298000000000002</v>
      </c>
      <c r="C15" s="285">
        <v>95.590999999999994</v>
      </c>
      <c r="D15" s="284">
        <v>94.984999999999985</v>
      </c>
      <c r="E15" s="284">
        <v>93.972999999999985</v>
      </c>
      <c r="F15" s="285">
        <v>81.201999999999998</v>
      </c>
      <c r="G15" s="284">
        <v>89.376999999999995</v>
      </c>
      <c r="H15" s="284">
        <v>93.175999999999988</v>
      </c>
      <c r="I15" s="284">
        <v>103.173</v>
      </c>
      <c r="J15" s="284">
        <v>101.26399999999998</v>
      </c>
      <c r="K15" s="284">
        <v>100.27699999999999</v>
      </c>
      <c r="L15" s="284">
        <v>93.402999999999992</v>
      </c>
      <c r="M15" s="286">
        <v>85.408999999999992</v>
      </c>
    </row>
    <row r="16" spans="1:13" ht="24.95" customHeight="1" x14ac:dyDescent="0.25">
      <c r="A16" s="491" t="s">
        <v>82</v>
      </c>
      <c r="B16" s="295">
        <v>97.60499999999999</v>
      </c>
      <c r="C16" s="296">
        <v>97.872</v>
      </c>
      <c r="D16" s="295">
        <v>94.760999999999996</v>
      </c>
      <c r="E16" s="295">
        <v>95.302999999999997</v>
      </c>
      <c r="F16" s="296">
        <v>103.006</v>
      </c>
      <c r="G16" s="295">
        <v>104.43699999999998</v>
      </c>
      <c r="H16" s="295">
        <v>106.306</v>
      </c>
      <c r="I16" s="295">
        <v>103.85899999999998</v>
      </c>
      <c r="J16" s="295">
        <v>102.76999999999998</v>
      </c>
      <c r="K16" s="295">
        <v>99.886999999999986</v>
      </c>
      <c r="L16" s="295">
        <v>94.927999999999983</v>
      </c>
      <c r="M16" s="297">
        <v>93.067999999999984</v>
      </c>
    </row>
    <row r="17" spans="1:13" ht="24.95" customHeight="1" x14ac:dyDescent="0.25">
      <c r="A17" s="491" t="s">
        <v>88</v>
      </c>
      <c r="B17" s="284">
        <v>86.588999999999999</v>
      </c>
      <c r="C17" s="285">
        <v>89.179000000000002</v>
      </c>
      <c r="D17" s="284">
        <v>87.759</v>
      </c>
      <c r="E17" s="284">
        <v>88.198999999999998</v>
      </c>
      <c r="F17" s="285">
        <v>89.688999999999993</v>
      </c>
      <c r="G17" s="284">
        <v>92.119</v>
      </c>
      <c r="H17" s="284">
        <v>89.998999999999995</v>
      </c>
      <c r="I17" s="284">
        <v>89.808999999999997</v>
      </c>
      <c r="J17" s="284">
        <v>89.819000000000003</v>
      </c>
      <c r="K17" s="284">
        <v>90.269000000000005</v>
      </c>
      <c r="L17" s="284">
        <v>90.289000000000001</v>
      </c>
      <c r="M17" s="286">
        <v>88.718999999999994</v>
      </c>
    </row>
    <row r="18" spans="1:13" ht="24.95" customHeight="1" x14ac:dyDescent="0.25">
      <c r="A18" s="491" t="s">
        <v>90</v>
      </c>
      <c r="B18" s="295">
        <v>82.273200000000003</v>
      </c>
      <c r="C18" s="298">
        <v>92.263999999999996</v>
      </c>
      <c r="D18" s="295">
        <v>92.829599999999999</v>
      </c>
      <c r="E18" s="295">
        <v>94.046700000000001</v>
      </c>
      <c r="F18" s="298">
        <v>98.263299999999987</v>
      </c>
      <c r="G18" s="295">
        <v>100.47219999999999</v>
      </c>
      <c r="H18" s="295">
        <v>99.186099999999996</v>
      </c>
      <c r="I18" s="295">
        <v>98.587699999999998</v>
      </c>
      <c r="J18" s="295">
        <v>97.251000000000005</v>
      </c>
      <c r="K18" s="295">
        <v>98.098600000000005</v>
      </c>
      <c r="L18" s="295">
        <v>98.598500000000001</v>
      </c>
      <c r="M18" s="297">
        <v>97.169899999999998</v>
      </c>
    </row>
    <row r="19" spans="1:13" ht="24.95" customHeight="1" x14ac:dyDescent="0.25">
      <c r="A19" s="491" t="s">
        <v>93</v>
      </c>
      <c r="B19" s="284">
        <v>79.763199999999998</v>
      </c>
      <c r="C19" s="292">
        <v>88.353999999999999</v>
      </c>
      <c r="D19" s="284">
        <v>88.919600000000003</v>
      </c>
      <c r="E19" s="284">
        <v>90.13669999999999</v>
      </c>
      <c r="F19" s="292">
        <v>94.35329999999999</v>
      </c>
      <c r="G19" s="284">
        <v>96.56219999999999</v>
      </c>
      <c r="H19" s="284">
        <v>95.2761</v>
      </c>
      <c r="I19" s="284">
        <v>94.677700000000002</v>
      </c>
      <c r="J19" s="284">
        <v>93.341000000000008</v>
      </c>
      <c r="K19" s="284">
        <v>94.188600000000008</v>
      </c>
      <c r="L19" s="284">
        <v>94.688500000000005</v>
      </c>
      <c r="M19" s="286">
        <v>93.259900000000002</v>
      </c>
    </row>
    <row r="20" spans="1:13" ht="24.95" customHeight="1" x14ac:dyDescent="0.25">
      <c r="A20" s="491" t="s">
        <v>95</v>
      </c>
      <c r="B20" s="295">
        <v>84.256526399999998</v>
      </c>
      <c r="C20" s="298">
        <v>81.132526400000003</v>
      </c>
      <c r="D20" s="295">
        <v>79.941526399999987</v>
      </c>
      <c r="E20" s="295">
        <v>82.353526400000007</v>
      </c>
      <c r="F20" s="298">
        <v>97.307242400000007</v>
      </c>
      <c r="G20" s="295">
        <v>93.781242399999996</v>
      </c>
      <c r="H20" s="295">
        <v>96.282242400000015</v>
      </c>
      <c r="I20" s="295">
        <v>93.569242400000007</v>
      </c>
      <c r="J20" s="295">
        <v>95.085548259999996</v>
      </c>
      <c r="K20" s="295">
        <v>96.009548259999988</v>
      </c>
      <c r="L20" s="295">
        <v>83.021807359999997</v>
      </c>
      <c r="M20" s="297">
        <v>85.474807359999986</v>
      </c>
    </row>
    <row r="21" spans="1:13" ht="24.95" customHeight="1" x14ac:dyDescent="0.25">
      <c r="A21" s="493" t="s">
        <v>103</v>
      </c>
      <c r="B21" s="284">
        <v>91.28</v>
      </c>
      <c r="C21" s="292">
        <v>94.35</v>
      </c>
      <c r="D21" s="284">
        <v>94.259999999999991</v>
      </c>
      <c r="E21" s="284">
        <v>94.77</v>
      </c>
      <c r="F21" s="292">
        <v>95.06</v>
      </c>
      <c r="G21" s="284">
        <v>97.99</v>
      </c>
      <c r="H21" s="284">
        <v>97</v>
      </c>
      <c r="I21" s="284">
        <v>96.52</v>
      </c>
      <c r="J21" s="284">
        <v>96.789999999999992</v>
      </c>
      <c r="K21" s="284">
        <v>96.13</v>
      </c>
      <c r="L21" s="284">
        <v>96.33</v>
      </c>
      <c r="M21" s="286">
        <v>94.74</v>
      </c>
    </row>
    <row r="22" spans="1:13" ht="24.95" customHeight="1" thickBot="1" x14ac:dyDescent="0.3">
      <c r="A22" s="494" t="s">
        <v>113</v>
      </c>
      <c r="B22" s="150">
        <v>93.03923639242106</v>
      </c>
      <c r="C22" s="151">
        <v>94.308062955789467</v>
      </c>
      <c r="D22" s="150">
        <v>94.313475803157885</v>
      </c>
      <c r="E22" s="150">
        <v>94.138345818315784</v>
      </c>
      <c r="F22" s="151">
        <v>95.64697910263159</v>
      </c>
      <c r="G22" s="150">
        <v>95.982928228947344</v>
      </c>
      <c r="H22" s="150">
        <v>97.258992625263161</v>
      </c>
      <c r="I22" s="150">
        <v>99.481144282105248</v>
      </c>
      <c r="J22" s="150">
        <v>99.731222148947353</v>
      </c>
      <c r="K22" s="150">
        <v>99.539029320526311</v>
      </c>
      <c r="L22" s="150">
        <v>96.634890036421041</v>
      </c>
      <c r="M22" s="152">
        <v>96.935092003368425</v>
      </c>
    </row>
  </sheetData>
  <pageMargins left="0.7" right="0.7" top="0.75" bottom="0.75" header="0.3" footer="0.3"/>
  <pageSetup scale="8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2"/>
  <sheetViews>
    <sheetView topLeftCell="A5" zoomScale="130" zoomScaleNormal="130" workbookViewId="0">
      <selection activeCell="D15" sqref="D15"/>
    </sheetView>
  </sheetViews>
  <sheetFormatPr defaultRowHeight="12.75" x14ac:dyDescent="0.2"/>
  <cols>
    <col min="1" max="1" width="52.42578125" customWidth="1"/>
    <col min="2" max="13" width="7.5703125" bestFit="1" customWidth="1"/>
  </cols>
  <sheetData>
    <row r="1" spans="1:13" ht="48.75" customHeight="1" x14ac:dyDescent="0.2">
      <c r="A1" s="495" t="s">
        <v>134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10"/>
    </row>
    <row r="2" spans="1:13" ht="27.75" customHeight="1" x14ac:dyDescent="0.25">
      <c r="A2" s="281"/>
      <c r="B2" s="282" t="s">
        <v>121</v>
      </c>
      <c r="C2" s="282" t="s">
        <v>122</v>
      </c>
      <c r="D2" s="282" t="s">
        <v>123</v>
      </c>
      <c r="E2" s="282" t="s">
        <v>124</v>
      </c>
      <c r="F2" s="282" t="s">
        <v>125</v>
      </c>
      <c r="G2" s="282" t="s">
        <v>126</v>
      </c>
      <c r="H2" s="282" t="s">
        <v>127</v>
      </c>
      <c r="I2" s="282" t="s">
        <v>128</v>
      </c>
      <c r="J2" s="282" t="s">
        <v>129</v>
      </c>
      <c r="K2" s="282" t="s">
        <v>130</v>
      </c>
      <c r="L2" s="282" t="s">
        <v>131</v>
      </c>
      <c r="M2" s="283" t="s">
        <v>132</v>
      </c>
    </row>
    <row r="3" spans="1:13" ht="24.95" customHeight="1" x14ac:dyDescent="0.25">
      <c r="A3" s="490" t="s">
        <v>2</v>
      </c>
      <c r="B3" s="294">
        <v>106.27695799999999</v>
      </c>
      <c r="C3" s="285">
        <v>105.436958</v>
      </c>
      <c r="D3" s="284">
        <v>106.536958</v>
      </c>
      <c r="E3" s="284">
        <v>108.02695800000001</v>
      </c>
      <c r="F3" s="285">
        <v>108.436958</v>
      </c>
      <c r="G3" s="284">
        <v>108.256958</v>
      </c>
      <c r="H3" s="284">
        <v>108.05695800000001</v>
      </c>
      <c r="I3" s="284">
        <v>107.24695800000001</v>
      </c>
      <c r="J3" s="284">
        <v>107.55695800000001</v>
      </c>
      <c r="K3" s="284">
        <v>103.75932399999999</v>
      </c>
      <c r="L3" s="284">
        <v>102.56932399999999</v>
      </c>
      <c r="M3" s="286">
        <v>101.099324</v>
      </c>
    </row>
    <row r="4" spans="1:13" ht="24.95" customHeight="1" x14ac:dyDescent="0.25">
      <c r="A4" s="491" t="s">
        <v>13</v>
      </c>
      <c r="B4" s="288">
        <v>91.403999999999996</v>
      </c>
      <c r="C4" s="289">
        <v>90.733999999999995</v>
      </c>
      <c r="D4" s="288">
        <v>94.674000000000007</v>
      </c>
      <c r="E4" s="288">
        <v>92.873999999999995</v>
      </c>
      <c r="F4" s="289">
        <v>92.313999999999993</v>
      </c>
      <c r="G4" s="288">
        <v>93.688000000000002</v>
      </c>
      <c r="H4" s="288">
        <v>93.378</v>
      </c>
      <c r="I4" s="288">
        <v>93.248000000000005</v>
      </c>
      <c r="J4" s="288">
        <v>93.988</v>
      </c>
      <c r="K4" s="288">
        <v>94.518000000000001</v>
      </c>
      <c r="L4" s="288">
        <v>94.147999999999996</v>
      </c>
      <c r="M4" s="290">
        <v>93.628</v>
      </c>
    </row>
    <row r="5" spans="1:13" ht="24.95" customHeight="1" x14ac:dyDescent="0.25">
      <c r="A5" s="491" t="s">
        <v>16</v>
      </c>
      <c r="B5" s="284">
        <v>113.24250000000001</v>
      </c>
      <c r="C5" s="285">
        <v>118.65249999999999</v>
      </c>
      <c r="D5" s="284">
        <v>115.61250000000001</v>
      </c>
      <c r="E5" s="284">
        <v>117.9025</v>
      </c>
      <c r="F5" s="285">
        <v>123.69</v>
      </c>
      <c r="G5" s="284">
        <v>129.76999999999998</v>
      </c>
      <c r="H5" s="284">
        <v>122.62000000000002</v>
      </c>
      <c r="I5" s="284">
        <v>121.51</v>
      </c>
      <c r="J5" s="284">
        <v>121.86000000000001</v>
      </c>
      <c r="K5" s="284">
        <v>123.5</v>
      </c>
      <c r="L5" s="284">
        <v>115.28250000000001</v>
      </c>
      <c r="M5" s="286">
        <v>116.41250000000002</v>
      </c>
    </row>
    <row r="6" spans="1:13" ht="24.95" customHeight="1" x14ac:dyDescent="0.25">
      <c r="A6" s="491" t="s">
        <v>29</v>
      </c>
      <c r="B6" s="288">
        <v>93.6</v>
      </c>
      <c r="C6" s="289">
        <v>103.54</v>
      </c>
      <c r="D6" s="288">
        <v>99.78</v>
      </c>
      <c r="E6" s="288">
        <v>98.08</v>
      </c>
      <c r="F6" s="289">
        <v>106.91</v>
      </c>
      <c r="G6" s="288">
        <v>99.37</v>
      </c>
      <c r="H6" s="288">
        <v>103.73</v>
      </c>
      <c r="I6" s="288">
        <v>99.88</v>
      </c>
      <c r="J6" s="288">
        <v>103.84</v>
      </c>
      <c r="K6" s="288">
        <v>100.12200000000001</v>
      </c>
      <c r="L6" s="288">
        <v>97.356000000000009</v>
      </c>
      <c r="M6" s="290">
        <v>97.030000000000015</v>
      </c>
    </row>
    <row r="7" spans="1:13" ht="24.95" customHeight="1" x14ac:dyDescent="0.25">
      <c r="A7" s="491" t="s">
        <v>32</v>
      </c>
      <c r="B7" s="284">
        <v>91.397254000000004</v>
      </c>
      <c r="C7" s="285">
        <v>97.297253999999995</v>
      </c>
      <c r="D7" s="284">
        <v>95.64725399999999</v>
      </c>
      <c r="E7" s="284">
        <v>95.850620000000006</v>
      </c>
      <c r="F7" s="285">
        <v>97.350620000000006</v>
      </c>
      <c r="G7" s="284">
        <v>102.28984</v>
      </c>
      <c r="H7" s="284">
        <v>102.24983999999999</v>
      </c>
      <c r="I7" s="284">
        <v>99.149839999999998</v>
      </c>
      <c r="J7" s="284">
        <v>101.41312799999999</v>
      </c>
      <c r="K7" s="284">
        <v>100.48984</v>
      </c>
      <c r="L7" s="284">
        <v>92.160620000000009</v>
      </c>
      <c r="M7" s="286">
        <v>92.160620000000009</v>
      </c>
    </row>
    <row r="8" spans="1:13" ht="24.95" customHeight="1" x14ac:dyDescent="0.25">
      <c r="A8" s="491" t="s">
        <v>111</v>
      </c>
      <c r="B8" s="288">
        <v>96.402754000000002</v>
      </c>
      <c r="C8" s="289">
        <v>102.30275400000001</v>
      </c>
      <c r="D8" s="288">
        <v>100.652754</v>
      </c>
      <c r="E8" s="288">
        <v>100.76562</v>
      </c>
      <c r="F8" s="289">
        <v>102.26562</v>
      </c>
      <c r="G8" s="288">
        <v>107.20484</v>
      </c>
      <c r="H8" s="288">
        <v>107.16484000000001</v>
      </c>
      <c r="I8" s="288">
        <v>104.06484</v>
      </c>
      <c r="J8" s="288">
        <v>106.418628</v>
      </c>
      <c r="K8" s="288">
        <v>105.40484000000001</v>
      </c>
      <c r="L8" s="288">
        <v>97.075620000000001</v>
      </c>
      <c r="M8" s="290">
        <v>97.075620000000001</v>
      </c>
    </row>
    <row r="9" spans="1:13" ht="24.95" customHeight="1" x14ac:dyDescent="0.25">
      <c r="A9" s="491" t="s">
        <v>43</v>
      </c>
      <c r="B9" s="284">
        <v>103.89098199999999</v>
      </c>
      <c r="C9" s="285">
        <v>109.790982</v>
      </c>
      <c r="D9" s="284">
        <v>108.14098199999999</v>
      </c>
      <c r="E9" s="284">
        <v>108.11845999999998</v>
      </c>
      <c r="F9" s="285">
        <v>109.61845999999998</v>
      </c>
      <c r="G9" s="284">
        <v>109.30845999999998</v>
      </c>
      <c r="H9" s="284">
        <v>109.26845999999999</v>
      </c>
      <c r="I9" s="284">
        <v>106.16845999999998</v>
      </c>
      <c r="J9" s="284">
        <v>108.56098199999998</v>
      </c>
      <c r="K9" s="284">
        <v>107.50845999999999</v>
      </c>
      <c r="L9" s="284">
        <v>104.42845999999999</v>
      </c>
      <c r="M9" s="286">
        <v>104.42845999999999</v>
      </c>
    </row>
    <row r="10" spans="1:13" ht="24.95" customHeight="1" x14ac:dyDescent="0.25">
      <c r="A10" s="492" t="s">
        <v>46</v>
      </c>
      <c r="B10" s="288">
        <v>85.28248305999999</v>
      </c>
      <c r="C10" s="289">
        <v>92.400483059999985</v>
      </c>
      <c r="D10" s="288">
        <v>94.482483059999993</v>
      </c>
      <c r="E10" s="288">
        <v>89.460312479999999</v>
      </c>
      <c r="F10" s="289">
        <v>92.302312479999998</v>
      </c>
      <c r="G10" s="288">
        <v>99.353312480000014</v>
      </c>
      <c r="H10" s="288">
        <v>99.467312480000004</v>
      </c>
      <c r="I10" s="288">
        <v>94.858312480000009</v>
      </c>
      <c r="J10" s="288">
        <v>95.260968160000019</v>
      </c>
      <c r="K10" s="288">
        <v>93.543890100000013</v>
      </c>
      <c r="L10" s="288">
        <v>92.654890100000017</v>
      </c>
      <c r="M10" s="290">
        <v>89.173295260000017</v>
      </c>
    </row>
    <row r="11" spans="1:13" ht="24.95" customHeight="1" x14ac:dyDescent="0.25">
      <c r="A11" s="492" t="s">
        <v>61</v>
      </c>
      <c r="B11" s="284">
        <v>90.995027983999989</v>
      </c>
      <c r="C11" s="285">
        <v>98.428136128000006</v>
      </c>
      <c r="D11" s="284">
        <v>100.520136128</v>
      </c>
      <c r="E11" s="284">
        <v>95.236342927999985</v>
      </c>
      <c r="F11" s="285">
        <v>101.38422218999999</v>
      </c>
      <c r="G11" s="284">
        <v>108.52715779999998</v>
      </c>
      <c r="H11" s="284">
        <v>109.44695227999999</v>
      </c>
      <c r="I11" s="284">
        <v>104.87537184999998</v>
      </c>
      <c r="J11" s="284">
        <v>105.43981923999999</v>
      </c>
      <c r="K11" s="284">
        <v>103.49327967999997</v>
      </c>
      <c r="L11" s="284">
        <v>99.385563049999988</v>
      </c>
      <c r="M11" s="286">
        <v>95.904476349999982</v>
      </c>
    </row>
    <row r="12" spans="1:13" ht="24.95" customHeight="1" x14ac:dyDescent="0.25">
      <c r="A12" s="491" t="s">
        <v>118</v>
      </c>
      <c r="B12" s="295">
        <v>107.72800000000001</v>
      </c>
      <c r="C12" s="296">
        <v>106.47799999999999</v>
      </c>
      <c r="D12" s="295">
        <v>109.328</v>
      </c>
      <c r="E12" s="295">
        <v>108.398</v>
      </c>
      <c r="F12" s="296">
        <v>109.018</v>
      </c>
      <c r="G12" s="295">
        <v>106.77799999999999</v>
      </c>
      <c r="H12" s="295">
        <v>106.468</v>
      </c>
      <c r="I12" s="295">
        <v>105.78800000000001</v>
      </c>
      <c r="J12" s="295">
        <v>107.078</v>
      </c>
      <c r="K12" s="295">
        <v>106.74799999999999</v>
      </c>
      <c r="L12" s="295">
        <v>105.52799999999999</v>
      </c>
      <c r="M12" s="297">
        <v>104.77799999999999</v>
      </c>
    </row>
    <row r="13" spans="1:13" ht="24.95" customHeight="1" x14ac:dyDescent="0.25">
      <c r="A13" s="491" t="s">
        <v>119</v>
      </c>
      <c r="B13" s="284">
        <v>106.72800000000001</v>
      </c>
      <c r="C13" s="285">
        <v>105.47799999999999</v>
      </c>
      <c r="D13" s="284">
        <v>108.328</v>
      </c>
      <c r="E13" s="284">
        <v>107.398</v>
      </c>
      <c r="F13" s="285">
        <v>108.018</v>
      </c>
      <c r="G13" s="284">
        <v>105.77799999999999</v>
      </c>
      <c r="H13" s="284">
        <v>105.468</v>
      </c>
      <c r="I13" s="284">
        <v>104.78800000000001</v>
      </c>
      <c r="J13" s="284">
        <v>106.078</v>
      </c>
      <c r="K13" s="284">
        <v>105.74799999999999</v>
      </c>
      <c r="L13" s="284">
        <v>104.52799999999999</v>
      </c>
      <c r="M13" s="286">
        <v>103.77799999999999</v>
      </c>
    </row>
    <row r="14" spans="1:13" ht="24.95" customHeight="1" x14ac:dyDescent="0.25">
      <c r="A14" s="491" t="s">
        <v>73</v>
      </c>
      <c r="B14" s="295">
        <v>88.539999999999992</v>
      </c>
      <c r="C14" s="296">
        <v>85.699999999999989</v>
      </c>
      <c r="D14" s="295">
        <v>91.699999999999989</v>
      </c>
      <c r="E14" s="295">
        <v>91.94</v>
      </c>
      <c r="F14" s="296">
        <v>89.87</v>
      </c>
      <c r="G14" s="295">
        <v>92.09</v>
      </c>
      <c r="H14" s="295">
        <v>94.01</v>
      </c>
      <c r="I14" s="295">
        <v>92.36</v>
      </c>
      <c r="J14" s="295">
        <v>93.81</v>
      </c>
      <c r="K14" s="295">
        <v>91.740000000000009</v>
      </c>
      <c r="L14" s="295">
        <v>90.31</v>
      </c>
      <c r="M14" s="297">
        <v>89.179999999999993</v>
      </c>
    </row>
    <row r="15" spans="1:13" ht="24.95" customHeight="1" x14ac:dyDescent="0.25">
      <c r="A15" s="491" t="s">
        <v>112</v>
      </c>
      <c r="B15" s="284">
        <v>83.489000000000004</v>
      </c>
      <c r="C15" s="285">
        <v>93.412999999999997</v>
      </c>
      <c r="D15" s="284">
        <v>89.19</v>
      </c>
      <c r="E15" s="284">
        <v>97.85499999999999</v>
      </c>
      <c r="F15" s="285">
        <v>104.211</v>
      </c>
      <c r="G15" s="284">
        <v>108.65599999999999</v>
      </c>
      <c r="H15" s="284">
        <v>108.782</v>
      </c>
      <c r="I15" s="284">
        <v>105.40599999999999</v>
      </c>
      <c r="J15" s="284">
        <v>101.62</v>
      </c>
      <c r="K15" s="284">
        <v>92.039999999999992</v>
      </c>
      <c r="L15" s="284">
        <v>92.627999999999986</v>
      </c>
      <c r="M15" s="286">
        <v>85.443999999999988</v>
      </c>
    </row>
    <row r="16" spans="1:13" ht="24.95" customHeight="1" x14ac:dyDescent="0.25">
      <c r="A16" s="491" t="s">
        <v>82</v>
      </c>
      <c r="B16" s="295">
        <v>100.51099999999998</v>
      </c>
      <c r="C16" s="296">
        <v>98.719999999999985</v>
      </c>
      <c r="D16" s="295">
        <v>98.225999999999985</v>
      </c>
      <c r="E16" s="295">
        <v>106.792</v>
      </c>
      <c r="F16" s="296">
        <v>107.071</v>
      </c>
      <c r="G16" s="295">
        <v>106.536</v>
      </c>
      <c r="H16" s="295">
        <v>107.99199999999999</v>
      </c>
      <c r="I16" s="295">
        <v>109.779</v>
      </c>
      <c r="J16" s="295">
        <v>104.62299999999999</v>
      </c>
      <c r="K16" s="295">
        <v>101.803</v>
      </c>
      <c r="L16" s="295">
        <v>99.665999999999997</v>
      </c>
      <c r="M16" s="297">
        <v>99.72399999999999</v>
      </c>
    </row>
    <row r="17" spans="1:13" ht="24.95" customHeight="1" x14ac:dyDescent="0.25">
      <c r="A17" s="491" t="s">
        <v>88</v>
      </c>
      <c r="B17" s="284">
        <v>89.34899999999999</v>
      </c>
      <c r="C17" s="285">
        <v>86.259999999999991</v>
      </c>
      <c r="D17" s="284">
        <v>88.949999999999989</v>
      </c>
      <c r="E17" s="284">
        <v>91.28</v>
      </c>
      <c r="F17" s="285">
        <v>88.679999999999993</v>
      </c>
      <c r="G17" s="284">
        <v>87.169999999999987</v>
      </c>
      <c r="H17" s="284">
        <v>87.36</v>
      </c>
      <c r="I17" s="284">
        <v>86.75</v>
      </c>
      <c r="J17" s="284">
        <v>87.56</v>
      </c>
      <c r="K17" s="284">
        <v>87.65</v>
      </c>
      <c r="L17" s="284">
        <v>86.08</v>
      </c>
      <c r="M17" s="286">
        <v>84.960000000000008</v>
      </c>
    </row>
    <row r="18" spans="1:13" ht="24.95" customHeight="1" x14ac:dyDescent="0.25">
      <c r="A18" s="491" t="s">
        <v>90</v>
      </c>
      <c r="B18" s="295">
        <v>96.101300000000009</v>
      </c>
      <c r="C18" s="298">
        <v>94.812399999999997</v>
      </c>
      <c r="D18" s="295">
        <v>97.804000000000002</v>
      </c>
      <c r="E18" s="295">
        <v>97.745699999999999</v>
      </c>
      <c r="F18" s="298">
        <v>98.631200000000007</v>
      </c>
      <c r="G18" s="295">
        <v>98.514899999999983</v>
      </c>
      <c r="H18" s="295">
        <v>99.547199999999989</v>
      </c>
      <c r="I18" s="295">
        <v>98.599099999999993</v>
      </c>
      <c r="J18" s="295">
        <v>99.149299999999982</v>
      </c>
      <c r="K18" s="295">
        <v>99.054599999999994</v>
      </c>
      <c r="L18" s="295">
        <v>97.431899999999985</v>
      </c>
      <c r="M18" s="297">
        <v>100.21769999999999</v>
      </c>
    </row>
    <row r="19" spans="1:13" ht="24.95" customHeight="1" x14ac:dyDescent="0.25">
      <c r="A19" s="491" t="s">
        <v>93</v>
      </c>
      <c r="B19" s="284">
        <v>92.191300000000012</v>
      </c>
      <c r="C19" s="292">
        <v>90.9024</v>
      </c>
      <c r="D19" s="284">
        <v>93.893999999999991</v>
      </c>
      <c r="E19" s="284">
        <v>93.835700000000003</v>
      </c>
      <c r="F19" s="292">
        <v>94.721199999999996</v>
      </c>
      <c r="G19" s="284">
        <v>94.604899999999986</v>
      </c>
      <c r="H19" s="284">
        <v>95.637199999999993</v>
      </c>
      <c r="I19" s="284">
        <v>94.689099999999996</v>
      </c>
      <c r="J19" s="284">
        <v>95.239299999999986</v>
      </c>
      <c r="K19" s="284">
        <v>95.144599999999997</v>
      </c>
      <c r="L19" s="284">
        <v>99.896899999999988</v>
      </c>
      <c r="M19" s="286">
        <v>96.307699999999997</v>
      </c>
    </row>
    <row r="20" spans="1:13" ht="24.95" customHeight="1" x14ac:dyDescent="0.25">
      <c r="A20" s="491" t="s">
        <v>95</v>
      </c>
      <c r="B20" s="295">
        <v>82.394807360000001</v>
      </c>
      <c r="C20" s="298">
        <v>89.587807359999985</v>
      </c>
      <c r="D20" s="295">
        <v>84.237807359999991</v>
      </c>
      <c r="E20" s="295">
        <v>86.676807359999998</v>
      </c>
      <c r="F20" s="298">
        <v>107.04029564999999</v>
      </c>
      <c r="G20" s="295">
        <v>108.28829564999998</v>
      </c>
      <c r="H20" s="295">
        <v>109.45029564999999</v>
      </c>
      <c r="I20" s="295">
        <v>106.76529564999998</v>
      </c>
      <c r="J20" s="295">
        <v>108.08729564999999</v>
      </c>
      <c r="K20" s="295">
        <v>109.98029564999999</v>
      </c>
      <c r="L20" s="295">
        <v>93.513318400000003</v>
      </c>
      <c r="M20" s="297">
        <v>94.314318400000005</v>
      </c>
    </row>
    <row r="21" spans="1:13" ht="24.95" customHeight="1" x14ac:dyDescent="0.25">
      <c r="A21" s="493" t="s">
        <v>103</v>
      </c>
      <c r="B21" s="284">
        <v>94.09</v>
      </c>
      <c r="C21" s="292">
        <v>94.06</v>
      </c>
      <c r="D21" s="284">
        <v>96.47</v>
      </c>
      <c r="E21" s="284">
        <v>97.97</v>
      </c>
      <c r="F21" s="292">
        <v>95.24</v>
      </c>
      <c r="G21" s="284">
        <v>95.82</v>
      </c>
      <c r="H21" s="284">
        <v>95.460000000000008</v>
      </c>
      <c r="I21" s="284">
        <v>95.24</v>
      </c>
      <c r="J21" s="284">
        <v>96.199999999999989</v>
      </c>
      <c r="K21" s="284">
        <v>95.91</v>
      </c>
      <c r="L21" s="284">
        <v>95.15</v>
      </c>
      <c r="M21" s="286">
        <v>94.449999999999989</v>
      </c>
    </row>
    <row r="22" spans="1:13" ht="24.95" customHeight="1" thickBot="1" x14ac:dyDescent="0.3">
      <c r="A22" s="494" t="s">
        <v>113</v>
      </c>
      <c r="B22" s="150">
        <v>95.219229810736834</v>
      </c>
      <c r="C22" s="151">
        <v>97.870561818315778</v>
      </c>
      <c r="D22" s="150">
        <v>98.406624976210537</v>
      </c>
      <c r="E22" s="150">
        <v>99.039895829894746</v>
      </c>
      <c r="F22" s="151">
        <v>101.70141517473685</v>
      </c>
      <c r="G22" s="150">
        <v>103.02924546999999</v>
      </c>
      <c r="H22" s="150">
        <v>103.21600307421052</v>
      </c>
      <c r="I22" s="150">
        <v>101.40611989368421</v>
      </c>
      <c r="J22" s="150">
        <v>102.07017784473683</v>
      </c>
      <c r="K22" s="150">
        <v>100.9556910226316</v>
      </c>
      <c r="L22" s="150">
        <v>97.883847134210512</v>
      </c>
      <c r="M22" s="152">
        <v>96.845579684736848</v>
      </c>
    </row>
  </sheetData>
  <pageMargins left="0.7" right="0.7" top="0.75" bottom="0.75" header="0.3" footer="0.3"/>
  <pageSetup scale="8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4"/>
  <sheetViews>
    <sheetView topLeftCell="A3" zoomScale="130" zoomScaleNormal="130" workbookViewId="0">
      <selection activeCell="D17" sqref="D17"/>
    </sheetView>
  </sheetViews>
  <sheetFormatPr defaultRowHeight="12.75" x14ac:dyDescent="0.2"/>
  <cols>
    <col min="1" max="1" width="51.42578125" bestFit="1" customWidth="1"/>
    <col min="2" max="13" width="7.5703125" bestFit="1" customWidth="1"/>
  </cols>
  <sheetData>
    <row r="1" spans="1:13" ht="49.5" customHeight="1" x14ac:dyDescent="0.2">
      <c r="A1" s="495" t="s">
        <v>135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10"/>
    </row>
    <row r="2" spans="1:13" ht="29.25" customHeight="1" x14ac:dyDescent="0.25">
      <c r="A2" s="281"/>
      <c r="B2" s="282" t="s">
        <v>121</v>
      </c>
      <c r="C2" s="282" t="s">
        <v>122</v>
      </c>
      <c r="D2" s="282" t="s">
        <v>123</v>
      </c>
      <c r="E2" s="282" t="s">
        <v>124</v>
      </c>
      <c r="F2" s="282" t="s">
        <v>125</v>
      </c>
      <c r="G2" s="282" t="s">
        <v>126</v>
      </c>
      <c r="H2" s="282" t="s">
        <v>127</v>
      </c>
      <c r="I2" s="282" t="s">
        <v>128</v>
      </c>
      <c r="J2" s="282" t="s">
        <v>129</v>
      </c>
      <c r="K2" s="282" t="s">
        <v>130</v>
      </c>
      <c r="L2" s="282" t="s">
        <v>131</v>
      </c>
      <c r="M2" s="282" t="s">
        <v>132</v>
      </c>
    </row>
    <row r="3" spans="1:13" ht="24.95" customHeight="1" x14ac:dyDescent="0.25">
      <c r="A3" s="490" t="s">
        <v>2</v>
      </c>
      <c r="B3" s="158">
        <v>105.939324</v>
      </c>
      <c r="C3" s="285">
        <v>106.339324</v>
      </c>
      <c r="D3" s="284">
        <v>106.499324</v>
      </c>
      <c r="E3" s="284">
        <v>106.059324</v>
      </c>
      <c r="F3" s="285">
        <v>106.50932399999999</v>
      </c>
      <c r="G3" s="284">
        <v>105.88932399999999</v>
      </c>
      <c r="H3" s="284">
        <v>107.189324</v>
      </c>
      <c r="I3" s="284">
        <v>107.06932400000001</v>
      </c>
      <c r="J3" s="284">
        <v>107.689324</v>
      </c>
      <c r="K3" s="284">
        <v>105.67932400000001</v>
      </c>
      <c r="L3" s="284">
        <v>107.57695799999999</v>
      </c>
      <c r="M3" s="286">
        <v>107.64695800000001</v>
      </c>
    </row>
    <row r="4" spans="1:13" ht="24.95" customHeight="1" x14ac:dyDescent="0.25">
      <c r="A4" s="491" t="s">
        <v>13</v>
      </c>
      <c r="B4" s="299">
        <v>94.578000000000003</v>
      </c>
      <c r="C4" s="289">
        <v>95.418000000000006</v>
      </c>
      <c r="D4" s="288">
        <v>97.328000000000003</v>
      </c>
      <c r="E4" s="288">
        <v>98.888000000000005</v>
      </c>
      <c r="F4" s="289">
        <v>96.798000000000002</v>
      </c>
      <c r="G4" s="288">
        <v>94.194000000000003</v>
      </c>
      <c r="H4" s="288">
        <v>94.704000000000008</v>
      </c>
      <c r="I4" s="288">
        <v>94.843999999999994</v>
      </c>
      <c r="J4" s="288">
        <v>96.463999999999999</v>
      </c>
      <c r="K4" s="288">
        <v>95.51400000000001</v>
      </c>
      <c r="L4" s="288">
        <v>94.734000000000009</v>
      </c>
      <c r="M4" s="290">
        <v>94.353999999999999</v>
      </c>
    </row>
    <row r="5" spans="1:13" ht="24.95" customHeight="1" x14ac:dyDescent="0.25">
      <c r="A5" s="491" t="s">
        <v>16</v>
      </c>
      <c r="B5" s="300">
        <v>111.33250000000001</v>
      </c>
      <c r="C5" s="285">
        <v>114.16250000000001</v>
      </c>
      <c r="D5" s="284">
        <v>122.69250000000001</v>
      </c>
      <c r="E5" s="284">
        <v>125.58250000000002</v>
      </c>
      <c r="F5" s="285">
        <v>121.12000000000002</v>
      </c>
      <c r="G5" s="284">
        <v>119.99000000000001</v>
      </c>
      <c r="H5" s="284">
        <v>123.83000000000001</v>
      </c>
      <c r="I5" s="284">
        <v>126.92000000000002</v>
      </c>
      <c r="J5" s="284">
        <v>127.89000000000001</v>
      </c>
      <c r="K5" s="284">
        <v>129.13000000000002</v>
      </c>
      <c r="L5" s="284">
        <v>123.9525</v>
      </c>
      <c r="M5" s="286">
        <v>124.13250000000002</v>
      </c>
    </row>
    <row r="6" spans="1:13" ht="24.95" customHeight="1" x14ac:dyDescent="0.25">
      <c r="A6" s="491" t="s">
        <v>29</v>
      </c>
      <c r="B6" s="299">
        <v>103.99000000000001</v>
      </c>
      <c r="C6" s="289">
        <v>107.11</v>
      </c>
      <c r="D6" s="288">
        <v>104</v>
      </c>
      <c r="E6" s="288">
        <v>93.56</v>
      </c>
      <c r="F6" s="289">
        <v>104.34</v>
      </c>
      <c r="G6" s="288">
        <v>99.92</v>
      </c>
      <c r="H6" s="288">
        <v>107.12</v>
      </c>
      <c r="I6" s="288">
        <v>102.45</v>
      </c>
      <c r="J6" s="288">
        <v>105.18</v>
      </c>
      <c r="K6" s="288">
        <v>100.74</v>
      </c>
      <c r="L6" s="301">
        <v>99.358965000000012</v>
      </c>
      <c r="M6" s="290">
        <v>98.397965000000013</v>
      </c>
    </row>
    <row r="7" spans="1:13" ht="24.95" customHeight="1" x14ac:dyDescent="0.25">
      <c r="A7" s="491" t="s">
        <v>32</v>
      </c>
      <c r="B7" s="300">
        <v>89.17062</v>
      </c>
      <c r="C7" s="285">
        <v>91.280619999999999</v>
      </c>
      <c r="D7" s="284">
        <v>100.75062</v>
      </c>
      <c r="E7" s="284">
        <v>101.98606600000001</v>
      </c>
      <c r="F7" s="285">
        <v>93.75606599999999</v>
      </c>
      <c r="G7" s="284">
        <v>98.503503999999992</v>
      </c>
      <c r="H7" s="284">
        <v>107.663504</v>
      </c>
      <c r="I7" s="284">
        <v>105.183504</v>
      </c>
      <c r="J7" s="284">
        <v>106.163504</v>
      </c>
      <c r="K7" s="284">
        <v>106.373504</v>
      </c>
      <c r="L7" s="284">
        <v>100.587672</v>
      </c>
      <c r="M7" s="286">
        <v>102.23767199999999</v>
      </c>
    </row>
    <row r="8" spans="1:13" ht="24.95" customHeight="1" x14ac:dyDescent="0.25">
      <c r="A8" s="491" t="s">
        <v>111</v>
      </c>
      <c r="B8" s="299">
        <v>94.085619999999992</v>
      </c>
      <c r="C8" s="289">
        <v>96.195620000000005</v>
      </c>
      <c r="D8" s="288">
        <v>105.66562</v>
      </c>
      <c r="E8" s="288">
        <v>107.17056600000001</v>
      </c>
      <c r="F8" s="289">
        <v>98.940566000000004</v>
      </c>
      <c r="G8" s="288">
        <v>103.677504</v>
      </c>
      <c r="H8" s="288">
        <v>112.83750400000001</v>
      </c>
      <c r="I8" s="288">
        <v>110.35750400000001</v>
      </c>
      <c r="J8" s="288">
        <v>111.33750400000001</v>
      </c>
      <c r="K8" s="288">
        <v>111.547504</v>
      </c>
      <c r="L8" s="288">
        <v>105.76167199999999</v>
      </c>
      <c r="M8" s="290">
        <v>107.411672</v>
      </c>
    </row>
    <row r="9" spans="1:13" ht="24.95" customHeight="1" x14ac:dyDescent="0.25">
      <c r="A9" s="491" t="s">
        <v>43</v>
      </c>
      <c r="B9" s="300">
        <v>101.43845999999998</v>
      </c>
      <c r="C9" s="285">
        <v>103.54845999999999</v>
      </c>
      <c r="D9" s="284">
        <v>113.01845999999999</v>
      </c>
      <c r="E9" s="284">
        <v>114.92657799999999</v>
      </c>
      <c r="F9" s="285">
        <v>106.69657799999999</v>
      </c>
      <c r="G9" s="284">
        <v>105.89197599999999</v>
      </c>
      <c r="H9" s="284">
        <v>115.05197599999998</v>
      </c>
      <c r="I9" s="284">
        <v>112.57197599999999</v>
      </c>
      <c r="J9" s="284">
        <v>113.55197599999998</v>
      </c>
      <c r="K9" s="284">
        <v>113.76197599999999</v>
      </c>
      <c r="L9" s="284">
        <v>113.501976</v>
      </c>
      <c r="M9" s="286">
        <v>115.15197599999999</v>
      </c>
    </row>
    <row r="10" spans="1:13" ht="24.95" customHeight="1" x14ac:dyDescent="0.25">
      <c r="A10" s="492" t="s">
        <v>46</v>
      </c>
      <c r="B10" s="299">
        <v>89.63929526000004</v>
      </c>
      <c r="C10" s="289">
        <v>87.799295260000036</v>
      </c>
      <c r="D10" s="288">
        <v>95.429295260000032</v>
      </c>
      <c r="E10" s="288">
        <v>90.524087359999996</v>
      </c>
      <c r="F10" s="289">
        <v>85.915001599999997</v>
      </c>
      <c r="G10" s="288">
        <v>85.590666459999994</v>
      </c>
      <c r="H10" s="288">
        <v>90.257457599999995</v>
      </c>
      <c r="I10" s="288">
        <v>87.895218599999993</v>
      </c>
      <c r="J10" s="288">
        <v>86.404088039999991</v>
      </c>
      <c r="K10" s="288">
        <v>83.661980880000002</v>
      </c>
      <c r="L10" s="288">
        <v>86.017869900000008</v>
      </c>
      <c r="M10" s="290">
        <v>86.172540760000004</v>
      </c>
    </row>
    <row r="11" spans="1:13" ht="24.95" customHeight="1" x14ac:dyDescent="0.25">
      <c r="A11" s="492" t="s">
        <v>61</v>
      </c>
      <c r="B11" s="300">
        <v>96.250575600000005</v>
      </c>
      <c r="C11" s="285">
        <v>94.311880299999999</v>
      </c>
      <c r="D11" s="284">
        <v>101.94188029999999</v>
      </c>
      <c r="E11" s="284">
        <v>96.981907649999997</v>
      </c>
      <c r="F11" s="285">
        <v>95.336738910000008</v>
      </c>
      <c r="G11" s="284">
        <v>94.675328990000011</v>
      </c>
      <c r="H11" s="284">
        <v>99.94685333000001</v>
      </c>
      <c r="I11" s="284">
        <v>95.807901179999973</v>
      </c>
      <c r="J11" s="284">
        <v>87.24079906999998</v>
      </c>
      <c r="K11" s="284">
        <v>84.171558539999992</v>
      </c>
      <c r="L11" s="284">
        <v>88.83126064999999</v>
      </c>
      <c r="M11" s="286">
        <v>88.989534549999988</v>
      </c>
    </row>
    <row r="12" spans="1:13" ht="24.95" customHeight="1" x14ac:dyDescent="0.25">
      <c r="A12" s="491" t="s">
        <v>136</v>
      </c>
      <c r="B12" s="296">
        <v>109.19800000000001</v>
      </c>
      <c r="C12" s="296">
        <v>110.048</v>
      </c>
      <c r="D12" s="295">
        <v>111.99799999999999</v>
      </c>
      <c r="E12" s="295">
        <v>110.898</v>
      </c>
      <c r="F12" s="296">
        <v>110.458</v>
      </c>
      <c r="G12" s="295">
        <v>110.458</v>
      </c>
      <c r="H12" s="295">
        <v>113.33799999999999</v>
      </c>
      <c r="I12" s="295">
        <v>113.208</v>
      </c>
      <c r="J12" s="295">
        <v>114.068</v>
      </c>
      <c r="K12" s="295">
        <v>112.91800000000001</v>
      </c>
      <c r="L12" s="295">
        <v>111.78</v>
      </c>
      <c r="M12" s="297">
        <v>110.16</v>
      </c>
    </row>
    <row r="13" spans="1:13" ht="24.95" customHeight="1" x14ac:dyDescent="0.25">
      <c r="A13" s="491" t="s">
        <v>137</v>
      </c>
      <c r="B13" s="285">
        <v>108.19800000000001</v>
      </c>
      <c r="C13" s="285">
        <v>109.048</v>
      </c>
      <c r="D13" s="284">
        <v>110.99799999999999</v>
      </c>
      <c r="E13" s="284">
        <v>109.898</v>
      </c>
      <c r="F13" s="285">
        <v>109.458</v>
      </c>
      <c r="G13" s="284">
        <v>109.458</v>
      </c>
      <c r="H13" s="284">
        <v>112.33799999999999</v>
      </c>
      <c r="I13" s="284">
        <v>112.208</v>
      </c>
      <c r="J13" s="284">
        <v>113.068</v>
      </c>
      <c r="K13" s="284">
        <v>111.91800000000001</v>
      </c>
      <c r="L13" s="302">
        <v>90.15</v>
      </c>
      <c r="M13" s="303">
        <v>86.65</v>
      </c>
    </row>
    <row r="14" spans="1:13" ht="24.95" customHeight="1" x14ac:dyDescent="0.25">
      <c r="A14" s="491" t="s">
        <v>73</v>
      </c>
      <c r="B14" s="296">
        <v>93.58</v>
      </c>
      <c r="C14" s="296">
        <v>95.62</v>
      </c>
      <c r="D14" s="295">
        <v>93.97999999999999</v>
      </c>
      <c r="E14" s="295">
        <v>97.84</v>
      </c>
      <c r="F14" s="296">
        <v>90.240000000000009</v>
      </c>
      <c r="G14" s="295">
        <v>89.210000000000008</v>
      </c>
      <c r="H14" s="295">
        <v>92.56</v>
      </c>
      <c r="I14" s="295">
        <v>94.990000000000009</v>
      </c>
      <c r="J14" s="295">
        <v>91.91</v>
      </c>
      <c r="K14" s="295">
        <v>90.59</v>
      </c>
      <c r="L14" s="295">
        <v>102.02500000000001</v>
      </c>
      <c r="M14" s="297">
        <v>104.34099999999999</v>
      </c>
    </row>
    <row r="15" spans="1:13" ht="24.95" customHeight="1" x14ac:dyDescent="0.25">
      <c r="A15" s="491" t="s">
        <v>112</v>
      </c>
      <c r="B15" s="285">
        <v>93.224999999999994</v>
      </c>
      <c r="C15" s="285">
        <v>96.994</v>
      </c>
      <c r="D15" s="284">
        <v>97.935999999999993</v>
      </c>
      <c r="E15" s="284">
        <v>101.961</v>
      </c>
      <c r="F15" s="285">
        <v>103.61099999999999</v>
      </c>
      <c r="G15" s="284">
        <v>103.80099999999999</v>
      </c>
      <c r="H15" s="284">
        <v>104.125</v>
      </c>
      <c r="I15" s="284">
        <v>102.47799999999999</v>
      </c>
      <c r="J15" s="284">
        <v>103.12</v>
      </c>
      <c r="K15" s="284">
        <v>103.923</v>
      </c>
      <c r="L15" s="284">
        <v>99.576950999999994</v>
      </c>
      <c r="M15" s="286">
        <v>101.928951</v>
      </c>
    </row>
    <row r="16" spans="1:13" ht="24.95" customHeight="1" x14ac:dyDescent="0.25">
      <c r="A16" s="491" t="s">
        <v>82</v>
      </c>
      <c r="B16" s="296">
        <v>107.21899999999999</v>
      </c>
      <c r="C16" s="296">
        <v>112.083</v>
      </c>
      <c r="D16" s="295">
        <v>97.167999999999992</v>
      </c>
      <c r="E16" s="295">
        <v>102.86199999999999</v>
      </c>
      <c r="F16" s="296">
        <v>105.22699999999999</v>
      </c>
      <c r="G16" s="295">
        <v>118.25899999999999</v>
      </c>
      <c r="H16" s="295">
        <v>110.31</v>
      </c>
      <c r="I16" s="295">
        <v>110.33499999999999</v>
      </c>
      <c r="J16" s="295">
        <v>107.124</v>
      </c>
      <c r="K16" s="295">
        <v>102.73599999999999</v>
      </c>
      <c r="L16" s="295">
        <v>92.859999999999985</v>
      </c>
      <c r="M16" s="297">
        <v>91.97999999999999</v>
      </c>
    </row>
    <row r="17" spans="1:13" ht="24.95" customHeight="1" x14ac:dyDescent="0.25">
      <c r="A17" s="491" t="s">
        <v>88</v>
      </c>
      <c r="B17" s="285">
        <v>87.47</v>
      </c>
      <c r="C17" s="285">
        <v>88.4</v>
      </c>
      <c r="D17" s="284">
        <v>89.449999999999989</v>
      </c>
      <c r="E17" s="284">
        <v>93.35</v>
      </c>
      <c r="F17" s="285">
        <v>93.07</v>
      </c>
      <c r="G17" s="284">
        <v>92.699999999999989</v>
      </c>
      <c r="H17" s="284">
        <v>93.919999999999987</v>
      </c>
      <c r="I17" s="284">
        <v>93.649999999999991</v>
      </c>
      <c r="J17" s="284">
        <v>93.649999999999991</v>
      </c>
      <c r="K17" s="284">
        <v>94.14</v>
      </c>
      <c r="L17" s="284">
        <v>98.222499999999997</v>
      </c>
      <c r="M17" s="286">
        <v>98.0321</v>
      </c>
    </row>
    <row r="18" spans="1:13" ht="24.95" customHeight="1" x14ac:dyDescent="0.25">
      <c r="A18" s="491" t="s">
        <v>90</v>
      </c>
      <c r="B18" s="298">
        <v>100.2141</v>
      </c>
      <c r="C18" s="298">
        <v>100.39099999999999</v>
      </c>
      <c r="D18" s="295">
        <v>100.8783</v>
      </c>
      <c r="E18" s="295">
        <v>99.553599999999989</v>
      </c>
      <c r="F18" s="298">
        <v>100.59309999999999</v>
      </c>
      <c r="G18" s="295">
        <v>100.051</v>
      </c>
      <c r="H18" s="295">
        <v>101.28649999999999</v>
      </c>
      <c r="I18" s="295">
        <v>100.52529999999999</v>
      </c>
      <c r="J18" s="295">
        <v>101.3535</v>
      </c>
      <c r="K18" s="295">
        <v>100.0877</v>
      </c>
      <c r="L18" s="295">
        <v>94.3125</v>
      </c>
      <c r="M18" s="297">
        <v>94.122100000000003</v>
      </c>
    </row>
    <row r="19" spans="1:13" ht="24.95" customHeight="1" x14ac:dyDescent="0.25">
      <c r="A19" s="491" t="s">
        <v>93</v>
      </c>
      <c r="B19" s="292">
        <v>96.304100000000005</v>
      </c>
      <c r="C19" s="292">
        <v>96.480999999999995</v>
      </c>
      <c r="D19" s="284">
        <v>96.968299999999999</v>
      </c>
      <c r="E19" s="284">
        <v>95.643599999999992</v>
      </c>
      <c r="F19" s="292">
        <v>96.683099999999996</v>
      </c>
      <c r="G19" s="284">
        <v>96.141000000000005</v>
      </c>
      <c r="H19" s="284">
        <v>97.376499999999993</v>
      </c>
      <c r="I19" s="284">
        <v>96.615299999999991</v>
      </c>
      <c r="J19" s="284">
        <v>97.4435</v>
      </c>
      <c r="K19" s="284">
        <v>96.177700000000002</v>
      </c>
      <c r="L19" s="284">
        <v>97.470120960000003</v>
      </c>
      <c r="M19" s="286">
        <v>100.37012096000001</v>
      </c>
    </row>
    <row r="20" spans="1:13" ht="24.95" customHeight="1" x14ac:dyDescent="0.25">
      <c r="A20" s="491" t="s">
        <v>95</v>
      </c>
      <c r="B20" s="298">
        <v>97.975318400000006</v>
      </c>
      <c r="C20" s="298">
        <v>94.69031840000001</v>
      </c>
      <c r="D20" s="295">
        <v>96.690205760000012</v>
      </c>
      <c r="E20" s="295">
        <v>100.40503744000002</v>
      </c>
      <c r="F20" s="298">
        <v>111.24098979</v>
      </c>
      <c r="G20" s="295">
        <v>111.46798979</v>
      </c>
      <c r="H20" s="295">
        <v>114.81398978999999</v>
      </c>
      <c r="I20" s="295">
        <v>111.09271461</v>
      </c>
      <c r="J20" s="295">
        <v>113.41671461</v>
      </c>
      <c r="K20" s="295">
        <v>114.94871461</v>
      </c>
      <c r="L20" s="295">
        <v>96.28</v>
      </c>
      <c r="M20" s="297">
        <v>95.52</v>
      </c>
    </row>
    <row r="21" spans="1:13" ht="24.95" customHeight="1" x14ac:dyDescent="0.25">
      <c r="A21" s="493" t="s">
        <v>103</v>
      </c>
      <c r="B21" s="292">
        <v>95.37</v>
      </c>
      <c r="C21" s="292">
        <v>96.8</v>
      </c>
      <c r="D21" s="284">
        <v>96.19</v>
      </c>
      <c r="E21" s="284">
        <v>96.19</v>
      </c>
      <c r="F21" s="292">
        <v>95.22</v>
      </c>
      <c r="G21" s="284">
        <v>95.91</v>
      </c>
      <c r="H21" s="284">
        <v>97.28</v>
      </c>
      <c r="I21" s="284">
        <v>97.28</v>
      </c>
      <c r="J21" s="284">
        <v>98.58</v>
      </c>
      <c r="K21" s="284">
        <v>96.88</v>
      </c>
      <c r="L21" s="284">
        <v>100.16666363944447</v>
      </c>
      <c r="M21" s="286">
        <v>100.42217168166667</v>
      </c>
    </row>
    <row r="22" spans="1:13" ht="24.95" customHeight="1" thickBot="1" x14ac:dyDescent="0.3">
      <c r="A22" s="494" t="s">
        <v>113</v>
      </c>
      <c r="B22" s="151">
        <v>98.323048066315792</v>
      </c>
      <c r="C22" s="151">
        <v>99.456737787368425</v>
      </c>
      <c r="D22" s="150">
        <v>101.71281606947369</v>
      </c>
      <c r="E22" s="150">
        <v>101.9599087605263</v>
      </c>
      <c r="F22" s="151">
        <v>100.9562349631579</v>
      </c>
      <c r="G22" s="150">
        <v>101.51306806526316</v>
      </c>
      <c r="H22" s="150">
        <v>104.67929519578946</v>
      </c>
      <c r="I22" s="150">
        <v>103.60224959947369</v>
      </c>
      <c r="J22" s="150">
        <v>103.61152156421055</v>
      </c>
      <c r="K22" s="150">
        <v>102.51878747526315</v>
      </c>
      <c r="L22" s="150">
        <v>99.775552528333336</v>
      </c>
      <c r="M22" s="152">
        <v>99.801747570555563</v>
      </c>
    </row>
    <row r="24" spans="1:13" ht="14.25" x14ac:dyDescent="0.3">
      <c r="A24" s="171" t="s">
        <v>138</v>
      </c>
    </row>
  </sheetData>
  <pageMargins left="0.7" right="0.7" top="0.75" bottom="0.75" header="0.3" footer="0.3"/>
  <pageSetup scale="8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topLeftCell="A3" zoomScale="130" zoomScaleNormal="130" workbookViewId="0"/>
  </sheetViews>
  <sheetFormatPr defaultRowHeight="12.75" x14ac:dyDescent="0.2"/>
  <cols>
    <col min="1" max="1" width="51.42578125" bestFit="1" customWidth="1"/>
    <col min="2" max="13" width="7.5703125" bestFit="1" customWidth="1"/>
  </cols>
  <sheetData>
    <row r="1" spans="1:13" ht="41.25" customHeight="1" x14ac:dyDescent="0.2">
      <c r="A1" s="495" t="s">
        <v>139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10"/>
    </row>
    <row r="2" spans="1:13" ht="29.25" customHeight="1" x14ac:dyDescent="0.25">
      <c r="A2" s="281"/>
      <c r="B2" s="282" t="s">
        <v>121</v>
      </c>
      <c r="C2" s="282" t="s">
        <v>122</v>
      </c>
      <c r="D2" s="282" t="s">
        <v>123</v>
      </c>
      <c r="E2" s="282" t="s">
        <v>124</v>
      </c>
      <c r="F2" s="282" t="s">
        <v>125</v>
      </c>
      <c r="G2" s="282" t="s">
        <v>126</v>
      </c>
      <c r="H2" s="282" t="s">
        <v>127</v>
      </c>
      <c r="I2" s="282" t="s">
        <v>128</v>
      </c>
      <c r="J2" s="282" t="s">
        <v>129</v>
      </c>
      <c r="K2" s="282" t="s">
        <v>130</v>
      </c>
      <c r="L2" s="282" t="s">
        <v>131</v>
      </c>
      <c r="M2" s="283" t="s">
        <v>132</v>
      </c>
    </row>
    <row r="3" spans="1:13" ht="24.95" customHeight="1" x14ac:dyDescent="0.3">
      <c r="A3" s="108" t="s">
        <v>2</v>
      </c>
      <c r="B3" s="158">
        <v>108.796958</v>
      </c>
      <c r="C3" s="285">
        <v>110.46695800000001</v>
      </c>
      <c r="D3" s="284">
        <v>110.726958</v>
      </c>
      <c r="E3" s="284">
        <v>108.956958</v>
      </c>
      <c r="F3" s="285">
        <v>110.066958</v>
      </c>
      <c r="G3" s="284">
        <v>109.506958</v>
      </c>
      <c r="H3" s="284">
        <v>108.566958</v>
      </c>
      <c r="I3" s="284">
        <v>108.95695799999999</v>
      </c>
      <c r="J3" s="284">
        <v>111.116958</v>
      </c>
      <c r="K3" s="284">
        <v>112.20695799999999</v>
      </c>
      <c r="L3" s="284">
        <v>110.566958</v>
      </c>
      <c r="M3" s="286">
        <v>112.16695799999999</v>
      </c>
    </row>
    <row r="4" spans="1:13" ht="24.95" customHeight="1" x14ac:dyDescent="0.3">
      <c r="A4" s="287" t="s">
        <v>13</v>
      </c>
      <c r="B4" s="299">
        <v>95.304000000000002</v>
      </c>
      <c r="C4" s="289">
        <v>97.274000000000001</v>
      </c>
      <c r="D4" s="288">
        <v>95.394000000000005</v>
      </c>
      <c r="E4" s="288">
        <v>92.603999999999999</v>
      </c>
      <c r="F4" s="289">
        <v>93.463999999999999</v>
      </c>
      <c r="G4" s="288">
        <v>93.544000000000011</v>
      </c>
      <c r="H4" s="288">
        <v>91.634</v>
      </c>
      <c r="I4" s="288">
        <v>91.224000000000004</v>
      </c>
      <c r="J4" s="288">
        <v>99.394000000000005</v>
      </c>
      <c r="K4" s="288">
        <v>100.614</v>
      </c>
      <c r="L4" s="288">
        <v>93.573999999999998</v>
      </c>
      <c r="M4" s="290">
        <v>93.213999999999999</v>
      </c>
    </row>
    <row r="5" spans="1:13" ht="24.95" customHeight="1" x14ac:dyDescent="0.3">
      <c r="A5" s="287" t="s">
        <v>16</v>
      </c>
      <c r="B5" s="300">
        <v>119.5925</v>
      </c>
      <c r="C5" s="285">
        <v>120.39250000000001</v>
      </c>
      <c r="D5" s="284">
        <v>118.0925</v>
      </c>
      <c r="E5" s="284">
        <v>113.9825</v>
      </c>
      <c r="F5" s="285">
        <v>119.89999999999999</v>
      </c>
      <c r="G5" s="284">
        <v>114.1</v>
      </c>
      <c r="H5" s="284">
        <v>120.79999999999998</v>
      </c>
      <c r="I5" s="284">
        <v>112.35299999999998</v>
      </c>
      <c r="J5" s="284">
        <v>114.33299999999997</v>
      </c>
      <c r="K5" s="284">
        <v>116.04299999999998</v>
      </c>
      <c r="L5" s="284">
        <v>111.9455</v>
      </c>
      <c r="M5" s="286">
        <v>97.115499999999983</v>
      </c>
    </row>
    <row r="6" spans="1:13" ht="24.95" customHeight="1" x14ac:dyDescent="0.3">
      <c r="A6" s="287" t="s">
        <v>29</v>
      </c>
      <c r="B6" s="299">
        <v>106.28</v>
      </c>
      <c r="C6" s="289">
        <v>103.53</v>
      </c>
      <c r="D6" s="288">
        <v>107.93</v>
      </c>
      <c r="E6" s="288">
        <v>92.73</v>
      </c>
      <c r="F6" s="289">
        <v>101.34896500000002</v>
      </c>
      <c r="G6" s="288">
        <v>102.05396500000001</v>
      </c>
      <c r="H6" s="288">
        <v>106.13196500000001</v>
      </c>
      <c r="I6" s="288">
        <v>97.589965000000007</v>
      </c>
      <c r="J6" s="288">
        <v>103.12196500000002</v>
      </c>
      <c r="K6" s="288">
        <v>102.094115</v>
      </c>
      <c r="L6" s="288">
        <v>97.859115000000003</v>
      </c>
      <c r="M6" s="290">
        <v>96.505114999999989</v>
      </c>
    </row>
    <row r="7" spans="1:13" ht="24.95" customHeight="1" x14ac:dyDescent="0.3">
      <c r="A7" s="287" t="s">
        <v>32</v>
      </c>
      <c r="B7" s="300">
        <v>97.727671999999998</v>
      </c>
      <c r="C7" s="285">
        <v>99.527671999999995</v>
      </c>
      <c r="D7" s="284">
        <v>95.337671999999984</v>
      </c>
      <c r="E7" s="284">
        <v>89.567672000000002</v>
      </c>
      <c r="F7" s="285">
        <v>91.457671999999988</v>
      </c>
      <c r="G7" s="284">
        <v>92.443504000000004</v>
      </c>
      <c r="H7" s="284">
        <v>99.363503999999992</v>
      </c>
      <c r="I7" s="284">
        <v>101.483504</v>
      </c>
      <c r="J7" s="284">
        <v>102.61350399999999</v>
      </c>
      <c r="K7" s="284">
        <v>102.373504</v>
      </c>
      <c r="L7" s="284">
        <v>97.847672000000003</v>
      </c>
      <c r="M7" s="286">
        <v>84.257671999999999</v>
      </c>
    </row>
    <row r="8" spans="1:13" ht="24.95" customHeight="1" x14ac:dyDescent="0.3">
      <c r="A8" s="287" t="s">
        <v>111</v>
      </c>
      <c r="B8" s="299">
        <v>102.901672</v>
      </c>
      <c r="C8" s="289">
        <v>104.70167199999999</v>
      </c>
      <c r="D8" s="288">
        <v>100.51167199999999</v>
      </c>
      <c r="E8" s="288">
        <v>94.741671999999994</v>
      </c>
      <c r="F8" s="289">
        <v>96.631671999999995</v>
      </c>
      <c r="G8" s="288">
        <v>97.617504000000011</v>
      </c>
      <c r="H8" s="288">
        <v>104.537504</v>
      </c>
      <c r="I8" s="288">
        <v>106.657504</v>
      </c>
      <c r="J8" s="288">
        <v>107.787504</v>
      </c>
      <c r="K8" s="288">
        <v>107.547504</v>
      </c>
      <c r="L8" s="288">
        <v>103.021672</v>
      </c>
      <c r="M8" s="290">
        <v>89.431671999999992</v>
      </c>
    </row>
    <row r="9" spans="1:13" ht="24.95" customHeight="1" x14ac:dyDescent="0.3">
      <c r="A9" s="287" t="s">
        <v>43</v>
      </c>
      <c r="B9" s="300">
        <v>110.64197599999999</v>
      </c>
      <c r="C9" s="285">
        <v>112.441976</v>
      </c>
      <c r="D9" s="284">
        <v>108.25197599999998</v>
      </c>
      <c r="E9" s="284">
        <v>102.48197599999999</v>
      </c>
      <c r="F9" s="285">
        <v>104.37197599999999</v>
      </c>
      <c r="G9" s="284">
        <v>99.831975999999983</v>
      </c>
      <c r="H9" s="284">
        <v>106.75197599999998</v>
      </c>
      <c r="I9" s="284">
        <v>108.87197599999999</v>
      </c>
      <c r="J9" s="284">
        <v>110.001976</v>
      </c>
      <c r="K9" s="284">
        <v>109.76197599999999</v>
      </c>
      <c r="L9" s="284">
        <v>110.76197599999999</v>
      </c>
      <c r="M9" s="286">
        <v>97.171975999999987</v>
      </c>
    </row>
    <row r="10" spans="1:13" ht="24.95" customHeight="1" x14ac:dyDescent="0.3">
      <c r="A10" s="61" t="s">
        <v>46</v>
      </c>
      <c r="B10" s="299">
        <v>84.917631599999979</v>
      </c>
      <c r="C10" s="289">
        <v>87.068631599999989</v>
      </c>
      <c r="D10" s="288">
        <v>90.777631599999978</v>
      </c>
      <c r="E10" s="288">
        <v>91.410107599999989</v>
      </c>
      <c r="F10" s="289">
        <v>92.460107599999972</v>
      </c>
      <c r="G10" s="288">
        <v>91.685829999999996</v>
      </c>
      <c r="H10" s="288">
        <v>94.641829999999999</v>
      </c>
      <c r="I10" s="288">
        <v>91.617829999999998</v>
      </c>
      <c r="J10" s="288">
        <v>93.9445652</v>
      </c>
      <c r="K10" s="288">
        <v>93.706511199999994</v>
      </c>
      <c r="L10" s="288">
        <v>92.674511200000012</v>
      </c>
      <c r="M10" s="290">
        <v>86.956511200000008</v>
      </c>
    </row>
    <row r="11" spans="1:13" ht="24.95" customHeight="1" x14ac:dyDescent="0.3">
      <c r="A11" s="61" t="s">
        <v>61</v>
      </c>
      <c r="B11" s="300">
        <v>89.28160527999998</v>
      </c>
      <c r="C11" s="285">
        <v>91.386942569999988</v>
      </c>
      <c r="D11" s="284">
        <v>95.096942569999982</v>
      </c>
      <c r="E11" s="284">
        <v>95.568424820000004</v>
      </c>
      <c r="F11" s="285">
        <v>99.52698485999997</v>
      </c>
      <c r="G11" s="284">
        <v>98.920380599999959</v>
      </c>
      <c r="H11" s="284">
        <v>100.55338059999998</v>
      </c>
      <c r="I11" s="284">
        <v>97.595743269999986</v>
      </c>
      <c r="J11" s="284">
        <v>98.008909219999993</v>
      </c>
      <c r="K11" s="284">
        <v>97.770762389999987</v>
      </c>
      <c r="L11" s="284">
        <v>93.568910930000001</v>
      </c>
      <c r="M11" s="286">
        <v>90.207072330000003</v>
      </c>
    </row>
    <row r="12" spans="1:13" ht="24.95" customHeight="1" x14ac:dyDescent="0.3">
      <c r="A12" s="287" t="s">
        <v>140</v>
      </c>
      <c r="B12" s="296">
        <v>113.64000000000001</v>
      </c>
      <c r="C12" s="296">
        <v>115.32000000000001</v>
      </c>
      <c r="D12" s="295">
        <v>115.34</v>
      </c>
      <c r="E12" s="295">
        <v>111.87</v>
      </c>
      <c r="F12" s="296">
        <v>112.72</v>
      </c>
      <c r="G12" s="295">
        <v>112.82000000000001</v>
      </c>
      <c r="H12" s="295">
        <v>111.74000000000001</v>
      </c>
      <c r="I12" s="295">
        <v>112.03</v>
      </c>
      <c r="J12" s="295">
        <v>113.45</v>
      </c>
      <c r="K12" s="295">
        <v>112.04583000000001</v>
      </c>
      <c r="L12" s="295">
        <v>111.24583000000001</v>
      </c>
      <c r="M12" s="297">
        <v>110.32583000000001</v>
      </c>
    </row>
    <row r="13" spans="1:13" ht="24.95" customHeight="1" x14ac:dyDescent="0.3">
      <c r="A13" s="287" t="s">
        <v>73</v>
      </c>
      <c r="B13" s="285">
        <v>86.199999999999989</v>
      </c>
      <c r="C13" s="285">
        <v>91.22</v>
      </c>
      <c r="D13" s="284">
        <v>88.38</v>
      </c>
      <c r="E13" s="284">
        <v>82.169999999999987</v>
      </c>
      <c r="F13" s="285">
        <v>85.52000000000001</v>
      </c>
      <c r="G13" s="284">
        <v>84.34</v>
      </c>
      <c r="H13" s="284">
        <v>89.4</v>
      </c>
      <c r="I13" s="284">
        <v>89.31</v>
      </c>
      <c r="J13" s="284">
        <v>89.22</v>
      </c>
      <c r="K13" s="284">
        <v>91.8</v>
      </c>
      <c r="L13" s="284">
        <v>92.15</v>
      </c>
      <c r="M13" s="286">
        <v>82.789999999999992</v>
      </c>
    </row>
    <row r="14" spans="1:13" ht="24.95" customHeight="1" x14ac:dyDescent="0.3">
      <c r="A14" s="287" t="s">
        <v>112</v>
      </c>
      <c r="B14" s="289">
        <v>103.61099999999999</v>
      </c>
      <c r="C14" s="289">
        <v>100.84199999999998</v>
      </c>
      <c r="D14" s="288">
        <v>100.672</v>
      </c>
      <c r="E14" s="288">
        <v>97.768000000000001</v>
      </c>
      <c r="F14" s="289">
        <v>97.477000000000004</v>
      </c>
      <c r="G14" s="288">
        <v>95.705999999999989</v>
      </c>
      <c r="H14" s="288">
        <v>93.033999999999992</v>
      </c>
      <c r="I14" s="288">
        <v>88.906999999999996</v>
      </c>
      <c r="J14" s="288">
        <v>88.906999999999996</v>
      </c>
      <c r="K14" s="288">
        <v>83.495999999999995</v>
      </c>
      <c r="L14" s="288">
        <v>77.241</v>
      </c>
      <c r="M14" s="290">
        <v>74.682999999999993</v>
      </c>
    </row>
    <row r="15" spans="1:13" ht="24.95" customHeight="1" x14ac:dyDescent="0.3">
      <c r="A15" s="287" t="s">
        <v>82</v>
      </c>
      <c r="B15" s="285">
        <v>110.330951</v>
      </c>
      <c r="C15" s="285">
        <v>109.28595099999998</v>
      </c>
      <c r="D15" s="284">
        <v>100.20395099999999</v>
      </c>
      <c r="E15" s="284">
        <v>106.13195099999999</v>
      </c>
      <c r="F15" s="285">
        <v>108.741951</v>
      </c>
      <c r="G15" s="284">
        <v>113.04895099999999</v>
      </c>
      <c r="H15" s="284">
        <v>112.81495099999999</v>
      </c>
      <c r="I15" s="284">
        <v>110.61795099999999</v>
      </c>
      <c r="J15" s="284">
        <v>113.872951</v>
      </c>
      <c r="K15" s="284">
        <v>107.422951</v>
      </c>
      <c r="L15" s="284">
        <v>100.42995099999999</v>
      </c>
      <c r="M15" s="286">
        <v>101.46995099999999</v>
      </c>
    </row>
    <row r="16" spans="1:13" ht="24.95" customHeight="1" x14ac:dyDescent="0.3">
      <c r="A16" s="287" t="s">
        <v>88</v>
      </c>
      <c r="B16" s="289">
        <v>92.44</v>
      </c>
      <c r="C16" s="289">
        <v>93.899999999999991</v>
      </c>
      <c r="D16" s="288">
        <v>94.84</v>
      </c>
      <c r="E16" s="288">
        <v>91.65</v>
      </c>
      <c r="F16" s="289">
        <v>93.47999999999999</v>
      </c>
      <c r="G16" s="288">
        <v>94.210000000000008</v>
      </c>
      <c r="H16" s="288">
        <v>93.41</v>
      </c>
      <c r="I16" s="288">
        <v>92.94</v>
      </c>
      <c r="J16" s="288">
        <v>101.12</v>
      </c>
      <c r="K16" s="288">
        <v>96.69</v>
      </c>
      <c r="L16" s="288">
        <v>96.389999999999986</v>
      </c>
      <c r="M16" s="290">
        <v>96.53</v>
      </c>
    </row>
    <row r="17" spans="1:13" ht="24.95" customHeight="1" x14ac:dyDescent="0.3">
      <c r="A17" s="287" t="s">
        <v>90</v>
      </c>
      <c r="B17" s="292">
        <v>99.456199999999995</v>
      </c>
      <c r="C17" s="292">
        <v>99.508299999999991</v>
      </c>
      <c r="D17" s="284">
        <v>102.08439999999999</v>
      </c>
      <c r="E17" s="284">
        <v>99.2667</v>
      </c>
      <c r="F17" s="292">
        <v>100.9864</v>
      </c>
      <c r="G17" s="284">
        <v>101.4139</v>
      </c>
      <c r="H17" s="284">
        <v>99.645099999999999</v>
      </c>
      <c r="I17" s="284">
        <v>100.2435</v>
      </c>
      <c r="J17" s="284">
        <v>101.8078</v>
      </c>
      <c r="K17" s="284">
        <v>102.7073</v>
      </c>
      <c r="L17" s="284">
        <v>100.9609</v>
      </c>
      <c r="M17" s="286">
        <v>102.1301</v>
      </c>
    </row>
    <row r="18" spans="1:13" ht="24.95" customHeight="1" x14ac:dyDescent="0.3">
      <c r="A18" s="287" t="s">
        <v>93</v>
      </c>
      <c r="B18" s="291">
        <v>95.546199999999999</v>
      </c>
      <c r="C18" s="291">
        <v>95.598299999999995</v>
      </c>
      <c r="D18" s="288">
        <v>98.174399999999991</v>
      </c>
      <c r="E18" s="288">
        <v>95.356700000000004</v>
      </c>
      <c r="F18" s="291">
        <v>97.076400000000007</v>
      </c>
      <c r="G18" s="288">
        <v>97.503900000000002</v>
      </c>
      <c r="H18" s="288">
        <v>95.735100000000003</v>
      </c>
      <c r="I18" s="288">
        <v>96.333500000000001</v>
      </c>
      <c r="J18" s="288">
        <v>97.897800000000004</v>
      </c>
      <c r="K18" s="288">
        <v>98.797300000000007</v>
      </c>
      <c r="L18" s="288">
        <v>97.050899999999999</v>
      </c>
      <c r="M18" s="290">
        <v>98.220100000000002</v>
      </c>
    </row>
    <row r="19" spans="1:13" ht="24.95" customHeight="1" x14ac:dyDescent="0.3">
      <c r="A19" s="287" t="s">
        <v>95</v>
      </c>
      <c r="B19" s="292">
        <v>100.45412096000001</v>
      </c>
      <c r="C19" s="292">
        <v>101.59312095999999</v>
      </c>
      <c r="D19" s="284">
        <v>104.31012095999999</v>
      </c>
      <c r="E19" s="284">
        <v>90.508120959999999</v>
      </c>
      <c r="F19" s="292">
        <v>114.43071461</v>
      </c>
      <c r="G19" s="284">
        <v>115.35371461</v>
      </c>
      <c r="H19" s="284">
        <v>120.05871460999998</v>
      </c>
      <c r="I19" s="284">
        <v>104.66802992999999</v>
      </c>
      <c r="J19" s="284">
        <v>106.67002993</v>
      </c>
      <c r="K19" s="284">
        <v>108.28502992999999</v>
      </c>
      <c r="L19" s="284">
        <v>97.041483839999998</v>
      </c>
      <c r="M19" s="286">
        <v>93.218483840000005</v>
      </c>
    </row>
    <row r="20" spans="1:13" ht="24.95" customHeight="1" x14ac:dyDescent="0.3">
      <c r="A20" s="293" t="s">
        <v>103</v>
      </c>
      <c r="B20" s="291">
        <v>96.82</v>
      </c>
      <c r="C20" s="291">
        <v>99.11</v>
      </c>
      <c r="D20" s="288">
        <v>98.31</v>
      </c>
      <c r="E20" s="288">
        <v>94.99</v>
      </c>
      <c r="F20" s="291">
        <v>97.16</v>
      </c>
      <c r="G20" s="288">
        <v>97.12</v>
      </c>
      <c r="H20" s="288">
        <v>95.89</v>
      </c>
      <c r="I20" s="288">
        <v>95.89</v>
      </c>
      <c r="J20" s="288">
        <v>98.4</v>
      </c>
      <c r="K20" s="288">
        <v>99.679999999999993</v>
      </c>
      <c r="L20" s="288">
        <v>99.03</v>
      </c>
      <c r="M20" s="290">
        <v>99.9</v>
      </c>
    </row>
    <row r="21" spans="1:13" ht="24.95" customHeight="1" thickBot="1" x14ac:dyDescent="0.35">
      <c r="A21" s="111" t="s">
        <v>113</v>
      </c>
      <c r="B21" s="180">
        <v>100.38324732444444</v>
      </c>
      <c r="C21" s="180">
        <v>101.45138828499999</v>
      </c>
      <c r="D21" s="181">
        <v>100.96656606277776</v>
      </c>
      <c r="E21" s="181">
        <v>96.928763743333349</v>
      </c>
      <c r="F21" s="180">
        <v>100.93448894833334</v>
      </c>
      <c r="G21" s="181">
        <v>100.62336573388887</v>
      </c>
      <c r="H21" s="181">
        <v>102.48383240055558</v>
      </c>
      <c r="I21" s="181">
        <v>100.40502562222223</v>
      </c>
      <c r="J21" s="181">
        <v>102.87044235277779</v>
      </c>
      <c r="K21" s="181">
        <v>102.39126341777779</v>
      </c>
      <c r="L21" s="181">
        <v>99.075576665000014</v>
      </c>
      <c r="M21" s="182">
        <v>94.794107853888889</v>
      </c>
    </row>
    <row r="23" spans="1:13" ht="14.25" x14ac:dyDescent="0.3">
      <c r="A23" s="171"/>
    </row>
  </sheetData>
  <pageMargins left="0.7" right="0.7" top="0.75" bottom="0.75" header="0.3" footer="0.3"/>
  <pageSetup scale="8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topLeftCell="A11" zoomScale="130" zoomScaleNormal="130" workbookViewId="0">
      <selection activeCell="D20" sqref="D20"/>
    </sheetView>
  </sheetViews>
  <sheetFormatPr defaultRowHeight="12.75" x14ac:dyDescent="0.2"/>
  <cols>
    <col min="1" max="1" width="51.42578125" bestFit="1" customWidth="1"/>
    <col min="2" max="13" width="7.5703125" bestFit="1" customWidth="1"/>
  </cols>
  <sheetData>
    <row r="1" spans="1:13" ht="41.25" customHeight="1" x14ac:dyDescent="0.2">
      <c r="A1" s="495" t="s">
        <v>141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10"/>
    </row>
    <row r="2" spans="1:13" ht="29.25" customHeight="1" x14ac:dyDescent="0.25">
      <c r="A2" s="281"/>
      <c r="B2" s="282" t="s">
        <v>121</v>
      </c>
      <c r="C2" s="282" t="s">
        <v>122</v>
      </c>
      <c r="D2" s="282" t="s">
        <v>123</v>
      </c>
      <c r="E2" s="282" t="s">
        <v>124</v>
      </c>
      <c r="F2" s="282" t="s">
        <v>125</v>
      </c>
      <c r="G2" s="282" t="s">
        <v>126</v>
      </c>
      <c r="H2" s="282" t="s">
        <v>127</v>
      </c>
      <c r="I2" s="282" t="s">
        <v>128</v>
      </c>
      <c r="J2" s="282" t="s">
        <v>129</v>
      </c>
      <c r="K2" s="282" t="s">
        <v>130</v>
      </c>
      <c r="L2" s="282" t="s">
        <v>131</v>
      </c>
      <c r="M2" s="283" t="s">
        <v>132</v>
      </c>
    </row>
    <row r="3" spans="1:13" ht="24.95" customHeight="1" x14ac:dyDescent="0.25">
      <c r="A3" s="490" t="s">
        <v>2</v>
      </c>
      <c r="B3" s="158">
        <v>109.36695799999998</v>
      </c>
      <c r="C3" s="285">
        <v>110.83695800000001</v>
      </c>
      <c r="D3" s="284">
        <v>108.16695799999999</v>
      </c>
      <c r="E3" s="284">
        <v>108.87695799999999</v>
      </c>
      <c r="F3" s="285">
        <v>110.036958</v>
      </c>
      <c r="G3" s="284">
        <v>109.11695799999998</v>
      </c>
      <c r="H3" s="284">
        <v>106.29695799999999</v>
      </c>
      <c r="I3" s="284">
        <v>102.10695799999999</v>
      </c>
      <c r="J3" s="284">
        <v>107.16695799999999</v>
      </c>
      <c r="K3" s="284">
        <v>103.936958</v>
      </c>
      <c r="L3" s="284">
        <v>104.536958</v>
      </c>
      <c r="M3" s="286">
        <v>113.04695799999999</v>
      </c>
    </row>
    <row r="4" spans="1:13" ht="24.95" customHeight="1" x14ac:dyDescent="0.25">
      <c r="A4" s="491" t="s">
        <v>13</v>
      </c>
      <c r="B4" s="299">
        <v>93.153999999999996</v>
      </c>
      <c r="C4" s="289">
        <v>90.284000000000006</v>
      </c>
      <c r="D4" s="288">
        <v>85.954000000000008</v>
      </c>
      <c r="E4" s="288">
        <v>86.403999999999996</v>
      </c>
      <c r="F4" s="289">
        <v>86.704000000000008</v>
      </c>
      <c r="G4" s="288">
        <v>85.414000000000001</v>
      </c>
      <c r="H4" s="288">
        <v>86.114000000000004</v>
      </c>
      <c r="I4" s="288">
        <v>82.454000000000008</v>
      </c>
      <c r="J4" s="288">
        <v>87.134</v>
      </c>
      <c r="K4" s="288">
        <v>85.984000000000009</v>
      </c>
      <c r="L4" s="288">
        <v>87.284000000000006</v>
      </c>
      <c r="M4" s="290">
        <v>91.584000000000003</v>
      </c>
    </row>
    <row r="5" spans="1:13" ht="24.95" customHeight="1" x14ac:dyDescent="0.25">
      <c r="A5" s="491" t="s">
        <v>16</v>
      </c>
      <c r="B5" s="300">
        <v>99.955499999999986</v>
      </c>
      <c r="C5" s="285">
        <v>96.265499999999989</v>
      </c>
      <c r="D5" s="284">
        <v>86.951499999999996</v>
      </c>
      <c r="E5" s="284">
        <v>90.505499999999998</v>
      </c>
      <c r="F5" s="285">
        <v>96.192999999999998</v>
      </c>
      <c r="G5" s="284">
        <v>99.052999999999997</v>
      </c>
      <c r="H5" s="284">
        <v>93.472999999999999</v>
      </c>
      <c r="I5" s="284">
        <v>107.143</v>
      </c>
      <c r="J5" s="284">
        <v>97.712999999999994</v>
      </c>
      <c r="K5" s="284">
        <v>108.093</v>
      </c>
      <c r="L5" s="284">
        <v>108.96550000000001</v>
      </c>
      <c r="M5" s="286">
        <v>101.37549999999999</v>
      </c>
    </row>
    <row r="6" spans="1:13" ht="24.95" customHeight="1" x14ac:dyDescent="0.25">
      <c r="A6" s="491" t="s">
        <v>29</v>
      </c>
      <c r="B6" s="299">
        <v>99.293115</v>
      </c>
      <c r="C6" s="289">
        <v>101.609115</v>
      </c>
      <c r="D6" s="288">
        <v>99.828114999999997</v>
      </c>
      <c r="E6" s="288">
        <v>98.627115000000003</v>
      </c>
      <c r="F6" s="289">
        <v>95.559114999999991</v>
      </c>
      <c r="G6" s="288">
        <v>95.995114999999998</v>
      </c>
      <c r="H6" s="288">
        <v>99.749114999999989</v>
      </c>
      <c r="I6" s="288">
        <v>100.183115</v>
      </c>
      <c r="J6" s="288">
        <v>102.92511500000001</v>
      </c>
      <c r="K6" s="288">
        <v>92.614744999999999</v>
      </c>
      <c r="L6" s="288">
        <v>96.069744999999998</v>
      </c>
      <c r="M6" s="290">
        <v>104.661745</v>
      </c>
    </row>
    <row r="7" spans="1:13" ht="24.95" customHeight="1" x14ac:dyDescent="0.25">
      <c r="A7" s="491" t="s">
        <v>32</v>
      </c>
      <c r="B7" s="300">
        <v>88.607671999999994</v>
      </c>
      <c r="C7" s="285">
        <v>89.397672</v>
      </c>
      <c r="D7" s="284">
        <v>83.387671999999995</v>
      </c>
      <c r="E7" s="284">
        <v>83.01767199999999</v>
      </c>
      <c r="F7" s="285">
        <v>83.197671999999997</v>
      </c>
      <c r="G7" s="284">
        <v>91.813503999999995</v>
      </c>
      <c r="H7" s="284">
        <v>87.703503999999995</v>
      </c>
      <c r="I7" s="284">
        <v>100.92350399999999</v>
      </c>
      <c r="J7" s="284">
        <v>93.713504</v>
      </c>
      <c r="K7" s="284">
        <v>99.823504</v>
      </c>
      <c r="L7" s="284">
        <v>96.777671999999995</v>
      </c>
      <c r="M7" s="286">
        <v>91.757671999999999</v>
      </c>
    </row>
    <row r="8" spans="1:13" ht="24.95" customHeight="1" x14ac:dyDescent="0.25">
      <c r="A8" s="491" t="s">
        <v>111</v>
      </c>
      <c r="B8" s="299">
        <v>93.781672</v>
      </c>
      <c r="C8" s="289">
        <v>94.571671999999992</v>
      </c>
      <c r="D8" s="288">
        <v>88.561672000000002</v>
      </c>
      <c r="E8" s="288">
        <v>88.191671999999997</v>
      </c>
      <c r="F8" s="289">
        <v>88.371672000000004</v>
      </c>
      <c r="G8" s="288">
        <v>96.987504000000001</v>
      </c>
      <c r="H8" s="288">
        <v>92.877504000000002</v>
      </c>
      <c r="I8" s="288">
        <v>106.097504</v>
      </c>
      <c r="J8" s="288">
        <v>98.887504000000007</v>
      </c>
      <c r="K8" s="288">
        <v>104.99750400000001</v>
      </c>
      <c r="L8" s="288">
        <v>101.95167199999999</v>
      </c>
      <c r="M8" s="290">
        <v>96.931671999999992</v>
      </c>
    </row>
    <row r="9" spans="1:13" ht="24.95" customHeight="1" x14ac:dyDescent="0.25">
      <c r="A9" s="491" t="s">
        <v>43</v>
      </c>
      <c r="B9" s="300">
        <v>101.521976</v>
      </c>
      <c r="C9" s="285">
        <v>102.31197599999999</v>
      </c>
      <c r="D9" s="284">
        <v>96.301975999999982</v>
      </c>
      <c r="E9" s="284">
        <v>95.931975999999992</v>
      </c>
      <c r="F9" s="285">
        <v>96.111975999999984</v>
      </c>
      <c r="G9" s="284">
        <v>99.201975999999988</v>
      </c>
      <c r="H9" s="284">
        <v>95.091975999999988</v>
      </c>
      <c r="I9" s="284">
        <v>108.311976</v>
      </c>
      <c r="J9" s="284">
        <v>101.10197599999999</v>
      </c>
      <c r="K9" s="284">
        <v>107.21197599999999</v>
      </c>
      <c r="L9" s="284">
        <v>109.691976</v>
      </c>
      <c r="M9" s="286">
        <v>104.67197599999999</v>
      </c>
    </row>
    <row r="10" spans="1:13" ht="24.95" customHeight="1" x14ac:dyDescent="0.25">
      <c r="A10" s="492" t="s">
        <v>46</v>
      </c>
      <c r="B10" s="299">
        <v>90.966511200000014</v>
      </c>
      <c r="C10" s="289">
        <v>88.149555439999986</v>
      </c>
      <c r="D10" s="288">
        <v>90.914555439999987</v>
      </c>
      <c r="E10" s="288">
        <v>93.366771320000012</v>
      </c>
      <c r="F10" s="289">
        <v>95.03677132</v>
      </c>
      <c r="G10" s="288">
        <v>93.423771320000029</v>
      </c>
      <c r="H10" s="288">
        <v>92.100141280000017</v>
      </c>
      <c r="I10" s="288">
        <v>89.144852560000018</v>
      </c>
      <c r="J10" s="288">
        <v>92.4010076</v>
      </c>
      <c r="K10" s="288">
        <v>97.956297840000033</v>
      </c>
      <c r="L10" s="288">
        <v>96.911939960000012</v>
      </c>
      <c r="M10" s="290">
        <v>99.038501240000031</v>
      </c>
    </row>
    <row r="11" spans="1:13" ht="24.95" customHeight="1" x14ac:dyDescent="0.25">
      <c r="A11" s="492" t="s">
        <v>61</v>
      </c>
      <c r="B11" s="300">
        <v>94.217072330000008</v>
      </c>
      <c r="C11" s="285">
        <v>89.038090090000011</v>
      </c>
      <c r="D11" s="284">
        <v>91.803090090000012</v>
      </c>
      <c r="E11" s="284">
        <v>94.561220109999994</v>
      </c>
      <c r="F11" s="285">
        <v>99.587798970000009</v>
      </c>
      <c r="G11" s="284">
        <v>97.974798970000009</v>
      </c>
      <c r="H11" s="284">
        <v>98.330132149999997</v>
      </c>
      <c r="I11" s="284">
        <v>95.496454679999999</v>
      </c>
      <c r="J11" s="284">
        <v>100.74220152999999</v>
      </c>
      <c r="K11" s="284">
        <v>106.32251336</v>
      </c>
      <c r="L11" s="284">
        <v>101.78822167999998</v>
      </c>
      <c r="M11" s="286">
        <v>103.92162935</v>
      </c>
    </row>
    <row r="12" spans="1:13" ht="24.95" customHeight="1" x14ac:dyDescent="0.25">
      <c r="A12" s="491" t="s">
        <v>140</v>
      </c>
      <c r="B12" s="296">
        <v>104.56583000000001</v>
      </c>
      <c r="C12" s="296">
        <v>105.83583000000002</v>
      </c>
      <c r="D12" s="295">
        <v>106.43583000000001</v>
      </c>
      <c r="E12" s="295">
        <v>106.09583000000001</v>
      </c>
      <c r="F12" s="296">
        <v>106.06583000000001</v>
      </c>
      <c r="G12" s="295">
        <v>104.49583000000001</v>
      </c>
      <c r="H12" s="295">
        <v>104.88583</v>
      </c>
      <c r="I12" s="295">
        <v>101.67583000000002</v>
      </c>
      <c r="J12" s="295">
        <v>106.85583</v>
      </c>
      <c r="K12" s="295">
        <v>108.09063</v>
      </c>
      <c r="L12" s="295">
        <v>105.77063</v>
      </c>
      <c r="M12" s="297">
        <v>110.11063</v>
      </c>
    </row>
    <row r="13" spans="1:13" ht="24.95" customHeight="1" x14ac:dyDescent="0.25">
      <c r="A13" s="491" t="s">
        <v>73</v>
      </c>
      <c r="B13" s="285">
        <v>81.91</v>
      </c>
      <c r="C13" s="285">
        <v>87.859999999999985</v>
      </c>
      <c r="D13" s="284">
        <v>85.62</v>
      </c>
      <c r="E13" s="284">
        <v>87.97999999999999</v>
      </c>
      <c r="F13" s="285">
        <v>83.93</v>
      </c>
      <c r="G13" s="284">
        <v>84.9</v>
      </c>
      <c r="H13" s="284">
        <v>85.22</v>
      </c>
      <c r="I13" s="284">
        <v>86.94</v>
      </c>
      <c r="J13" s="284">
        <v>88.52000000000001</v>
      </c>
      <c r="K13" s="284">
        <v>86.73</v>
      </c>
      <c r="L13" s="284">
        <v>87.02000000000001</v>
      </c>
      <c r="M13" s="286">
        <v>82.509999999999991</v>
      </c>
    </row>
    <row r="14" spans="1:13" ht="24.95" customHeight="1" x14ac:dyDescent="0.25">
      <c r="A14" s="491" t="s">
        <v>112</v>
      </c>
      <c r="B14" s="289">
        <v>77.384999999999991</v>
      </c>
      <c r="C14" s="289">
        <v>88.566999999999993</v>
      </c>
      <c r="D14" s="288">
        <v>87.430999999999997</v>
      </c>
      <c r="E14" s="288">
        <v>87.292000000000002</v>
      </c>
      <c r="F14" s="289">
        <v>75.185000000000002</v>
      </c>
      <c r="G14" s="288">
        <v>79.852000000000004</v>
      </c>
      <c r="H14" s="288">
        <v>90.378999999999991</v>
      </c>
      <c r="I14" s="288">
        <v>91.34</v>
      </c>
      <c r="J14" s="288">
        <v>91.711999999999989</v>
      </c>
      <c r="K14" s="288">
        <v>91.331999999999994</v>
      </c>
      <c r="L14" s="288">
        <v>89.521999999999991</v>
      </c>
      <c r="M14" s="290">
        <v>99.013999999999996</v>
      </c>
    </row>
    <row r="15" spans="1:13" ht="24.95" customHeight="1" x14ac:dyDescent="0.25">
      <c r="A15" s="491" t="s">
        <v>82</v>
      </c>
      <c r="B15" s="285">
        <v>106.64395099999999</v>
      </c>
      <c r="C15" s="285">
        <v>103.63795099999999</v>
      </c>
      <c r="D15" s="284">
        <v>104.78395099999999</v>
      </c>
      <c r="E15" s="284">
        <v>103.44195099999999</v>
      </c>
      <c r="F15" s="285">
        <v>106.890951</v>
      </c>
      <c r="G15" s="284">
        <v>108.59995099999999</v>
      </c>
      <c r="H15" s="284">
        <v>105.658951</v>
      </c>
      <c r="I15" s="284">
        <v>108.26095099999999</v>
      </c>
      <c r="J15" s="284">
        <v>104.92795099999999</v>
      </c>
      <c r="K15" s="284">
        <v>98.541950999999997</v>
      </c>
      <c r="L15" s="284">
        <v>101.25195099999999</v>
      </c>
      <c r="M15" s="286">
        <v>101.17395099999999</v>
      </c>
    </row>
    <row r="16" spans="1:13" ht="24.95" customHeight="1" x14ac:dyDescent="0.25">
      <c r="A16" s="491" t="s">
        <v>88</v>
      </c>
      <c r="B16" s="289">
        <v>93.47</v>
      </c>
      <c r="C16" s="289">
        <v>94.94</v>
      </c>
      <c r="D16" s="288">
        <v>92.08</v>
      </c>
      <c r="E16" s="288">
        <v>91.6</v>
      </c>
      <c r="F16" s="289">
        <v>92.829999999999984</v>
      </c>
      <c r="G16" s="288">
        <v>91.47</v>
      </c>
      <c r="H16" s="288">
        <v>92.37</v>
      </c>
      <c r="I16" s="288">
        <v>88.82</v>
      </c>
      <c r="J16" s="288">
        <v>93.289999999999992</v>
      </c>
      <c r="K16" s="288">
        <v>90.24</v>
      </c>
      <c r="L16" s="288">
        <v>89.53</v>
      </c>
      <c r="M16" s="290">
        <v>95.25</v>
      </c>
    </row>
    <row r="17" spans="1:13" ht="24.95" customHeight="1" x14ac:dyDescent="0.25">
      <c r="A17" s="491" t="s">
        <v>90</v>
      </c>
      <c r="B17" s="292">
        <v>98.715199999999996</v>
      </c>
      <c r="C17" s="292">
        <v>98.845200000000006</v>
      </c>
      <c r="D17" s="284">
        <v>96.674099999999996</v>
      </c>
      <c r="E17" s="284">
        <v>98.5822</v>
      </c>
      <c r="F17" s="292">
        <v>99.287899999999993</v>
      </c>
      <c r="G17" s="284">
        <v>98.039600000000007</v>
      </c>
      <c r="H17" s="284">
        <v>97.912499999999994</v>
      </c>
      <c r="I17" s="284">
        <v>93.83189999999999</v>
      </c>
      <c r="J17" s="284">
        <v>97.853999999999999</v>
      </c>
      <c r="K17" s="284">
        <v>95.071799999999996</v>
      </c>
      <c r="L17" s="284">
        <v>94.086600000000004</v>
      </c>
      <c r="M17" s="286">
        <v>99.477499999999992</v>
      </c>
    </row>
    <row r="18" spans="1:13" ht="24.95" customHeight="1" x14ac:dyDescent="0.25">
      <c r="A18" s="491" t="s">
        <v>93</v>
      </c>
      <c r="B18" s="291">
        <v>94.805199999999999</v>
      </c>
      <c r="C18" s="291">
        <v>94.935200000000009</v>
      </c>
      <c r="D18" s="288">
        <v>92.764099999999999</v>
      </c>
      <c r="E18" s="288">
        <v>94.672200000000004</v>
      </c>
      <c r="F18" s="291">
        <v>95.377899999999997</v>
      </c>
      <c r="G18" s="288">
        <v>94.129600000000011</v>
      </c>
      <c r="H18" s="288">
        <v>94.002499999999998</v>
      </c>
      <c r="I18" s="288">
        <v>89.921899999999994</v>
      </c>
      <c r="J18" s="288">
        <v>93.944000000000003</v>
      </c>
      <c r="K18" s="288">
        <v>91.161799999999999</v>
      </c>
      <c r="L18" s="288">
        <v>90.176600000000008</v>
      </c>
      <c r="M18" s="290">
        <v>95.567499999999995</v>
      </c>
    </row>
    <row r="19" spans="1:13" ht="24.95" customHeight="1" x14ac:dyDescent="0.25">
      <c r="A19" s="491" t="s">
        <v>95</v>
      </c>
      <c r="B19" s="292">
        <v>96.102483839999991</v>
      </c>
      <c r="C19" s="292">
        <v>95.09048383999999</v>
      </c>
      <c r="D19" s="284">
        <v>92.074483839999999</v>
      </c>
      <c r="E19" s="284">
        <v>92.661483840000002</v>
      </c>
      <c r="F19" s="292">
        <v>109.12117093999998</v>
      </c>
      <c r="G19" s="284">
        <v>109.19117093999999</v>
      </c>
      <c r="H19" s="284">
        <v>108.77017094</v>
      </c>
      <c r="I19" s="284">
        <v>110.30070683</v>
      </c>
      <c r="J19" s="284">
        <v>113.22770683</v>
      </c>
      <c r="K19" s="284">
        <v>118.52470683</v>
      </c>
      <c r="L19" s="284">
        <v>106.17010816000001</v>
      </c>
      <c r="M19" s="286">
        <v>102.72013088000001</v>
      </c>
    </row>
    <row r="20" spans="1:13" ht="24.95" customHeight="1" x14ac:dyDescent="0.25">
      <c r="A20" s="493" t="s">
        <v>103</v>
      </c>
      <c r="B20" s="291">
        <v>98.19</v>
      </c>
      <c r="C20" s="291">
        <v>97.889999999999986</v>
      </c>
      <c r="D20" s="288">
        <v>94.509999999999991</v>
      </c>
      <c r="E20" s="288">
        <v>95.199999999999989</v>
      </c>
      <c r="F20" s="291">
        <v>96.169999999999987</v>
      </c>
      <c r="G20" s="288">
        <v>94.63</v>
      </c>
      <c r="H20" s="288">
        <v>95.419999999999987</v>
      </c>
      <c r="I20" s="288">
        <v>90.89</v>
      </c>
      <c r="J20" s="288">
        <v>94.649999999999991</v>
      </c>
      <c r="K20" s="288">
        <v>93.09</v>
      </c>
      <c r="L20" s="288">
        <v>93.05</v>
      </c>
      <c r="M20" s="290">
        <v>97.19</v>
      </c>
    </row>
    <row r="21" spans="1:13" ht="24.95" customHeight="1" thickBot="1" x14ac:dyDescent="0.3">
      <c r="A21" s="494" t="s">
        <v>113</v>
      </c>
      <c r="B21" s="180">
        <v>95.742896742777774</v>
      </c>
      <c r="C21" s="180">
        <v>96.114789076111109</v>
      </c>
      <c r="D21" s="181">
        <v>93.569055742777778</v>
      </c>
      <c r="E21" s="181">
        <v>94.278252737222218</v>
      </c>
      <c r="F21" s="180">
        <v>95.314317512777777</v>
      </c>
      <c r="G21" s="181">
        <v>96.349376623888901</v>
      </c>
      <c r="H21" s="181">
        <v>95.90862679833333</v>
      </c>
      <c r="I21" s="181">
        <v>97.435702892777769</v>
      </c>
      <c r="J21" s="181">
        <v>98.153708553333331</v>
      </c>
      <c r="K21" s="181">
        <v>98.873521446111113</v>
      </c>
      <c r="L21" s="181">
        <v>97.808642988888877</v>
      </c>
      <c r="M21" s="182">
        <v>99.444631415000003</v>
      </c>
    </row>
    <row r="23" spans="1:13" ht="14.25" x14ac:dyDescent="0.3">
      <c r="A23" s="171"/>
    </row>
  </sheetData>
  <pageMargins left="0.7" right="0.7" top="0.75" bottom="0.75" header="0.3" footer="0.3"/>
  <pageSetup scale="87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topLeftCell="A6" zoomScaleNormal="100" workbookViewId="0">
      <selection activeCell="E25" sqref="E25"/>
    </sheetView>
  </sheetViews>
  <sheetFormatPr defaultRowHeight="12.75" x14ac:dyDescent="0.2"/>
  <cols>
    <col min="1" max="1" width="51.42578125" bestFit="1" customWidth="1"/>
    <col min="2" max="13" width="7.5703125" bestFit="1" customWidth="1"/>
  </cols>
  <sheetData>
    <row r="1" spans="1:13" ht="48.75" customHeight="1" x14ac:dyDescent="0.2">
      <c r="A1" s="495" t="s">
        <v>143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10"/>
    </row>
    <row r="2" spans="1:13" ht="24.75" customHeight="1" x14ac:dyDescent="0.25">
      <c r="A2" s="281"/>
      <c r="B2" s="282" t="s">
        <v>121</v>
      </c>
      <c r="C2" s="282" t="s">
        <v>122</v>
      </c>
      <c r="D2" s="282" t="s">
        <v>123</v>
      </c>
      <c r="E2" s="282" t="s">
        <v>124</v>
      </c>
      <c r="F2" s="282" t="s">
        <v>125</v>
      </c>
      <c r="G2" s="282" t="s">
        <v>126</v>
      </c>
      <c r="H2" s="282" t="s">
        <v>127</v>
      </c>
      <c r="I2" s="282" t="s">
        <v>128</v>
      </c>
      <c r="J2" s="282" t="s">
        <v>129</v>
      </c>
      <c r="K2" s="282" t="s">
        <v>130</v>
      </c>
      <c r="L2" s="282" t="s">
        <v>131</v>
      </c>
      <c r="M2" s="283" t="s">
        <v>132</v>
      </c>
    </row>
    <row r="3" spans="1:13" ht="24.95" customHeight="1" x14ac:dyDescent="0.25">
      <c r="A3" s="490" t="s">
        <v>2</v>
      </c>
      <c r="B3" s="158">
        <v>109.83695800000001</v>
      </c>
      <c r="C3" s="285">
        <v>111.79695799999999</v>
      </c>
      <c r="D3" s="284"/>
      <c r="E3" s="284"/>
      <c r="F3" s="285"/>
      <c r="G3" s="284"/>
      <c r="H3" s="284"/>
      <c r="I3" s="284"/>
      <c r="J3" s="284"/>
      <c r="K3" s="284"/>
      <c r="L3" s="284"/>
      <c r="M3" s="286"/>
    </row>
    <row r="4" spans="1:13" ht="24.95" customHeight="1" x14ac:dyDescent="0.25">
      <c r="A4" s="491" t="s">
        <v>13</v>
      </c>
      <c r="B4" s="299">
        <v>91.704000000000008</v>
      </c>
      <c r="C4" s="289">
        <v>90.994</v>
      </c>
      <c r="D4" s="288"/>
      <c r="E4" s="288"/>
      <c r="F4" s="289"/>
      <c r="G4" s="288"/>
      <c r="H4" s="288"/>
      <c r="I4" s="288"/>
      <c r="J4" s="288"/>
      <c r="K4" s="288"/>
      <c r="L4" s="288"/>
      <c r="M4" s="290"/>
    </row>
    <row r="5" spans="1:13" ht="24.95" customHeight="1" x14ac:dyDescent="0.25">
      <c r="A5" s="491" t="s">
        <v>16</v>
      </c>
      <c r="B5" s="300">
        <v>95.495499999999993</v>
      </c>
      <c r="C5" s="285">
        <v>98.245499999999993</v>
      </c>
      <c r="D5" s="284"/>
      <c r="E5" s="284"/>
      <c r="F5" s="285"/>
      <c r="G5" s="284"/>
      <c r="H5" s="284"/>
      <c r="I5" s="284"/>
      <c r="J5" s="284"/>
      <c r="K5" s="284"/>
      <c r="L5" s="284"/>
      <c r="M5" s="286"/>
    </row>
    <row r="6" spans="1:13" ht="24.95" customHeight="1" x14ac:dyDescent="0.25">
      <c r="A6" s="491" t="s">
        <v>29</v>
      </c>
      <c r="B6" s="299">
        <v>99.747744999999995</v>
      </c>
      <c r="C6" s="289">
        <v>104.34774499999999</v>
      </c>
      <c r="D6" s="288"/>
      <c r="E6" s="288"/>
      <c r="F6" s="289"/>
      <c r="G6" s="288"/>
      <c r="H6" s="288"/>
      <c r="I6" s="288"/>
      <c r="J6" s="288"/>
      <c r="K6" s="288"/>
      <c r="L6" s="288"/>
      <c r="M6" s="290"/>
    </row>
    <row r="7" spans="1:13" ht="24.95" customHeight="1" x14ac:dyDescent="0.25">
      <c r="A7" s="491" t="s">
        <v>32</v>
      </c>
      <c r="B7" s="300">
        <v>85.467671999999993</v>
      </c>
      <c r="C7" s="285" t="s">
        <v>145</v>
      </c>
      <c r="D7" s="284"/>
      <c r="E7" s="284"/>
      <c r="F7" s="285"/>
      <c r="G7" s="284"/>
      <c r="H7" s="284"/>
      <c r="I7" s="284"/>
      <c r="J7" s="284"/>
      <c r="K7" s="284"/>
      <c r="L7" s="284"/>
      <c r="M7" s="286"/>
    </row>
    <row r="8" spans="1:13" ht="24.95" customHeight="1" x14ac:dyDescent="0.25">
      <c r="A8" s="491" t="s">
        <v>111</v>
      </c>
      <c r="B8" s="299">
        <v>90.641672</v>
      </c>
      <c r="C8" s="289" t="s">
        <v>145</v>
      </c>
      <c r="D8" s="288"/>
      <c r="E8" s="288"/>
      <c r="F8" s="289"/>
      <c r="G8" s="288"/>
      <c r="H8" s="288"/>
      <c r="I8" s="288"/>
      <c r="J8" s="288"/>
      <c r="K8" s="288"/>
      <c r="L8" s="288"/>
      <c r="M8" s="290"/>
    </row>
    <row r="9" spans="1:13" ht="24.95" customHeight="1" x14ac:dyDescent="0.25">
      <c r="A9" s="491" t="s">
        <v>43</v>
      </c>
      <c r="B9" s="300">
        <v>98.381975999999995</v>
      </c>
      <c r="C9" s="285">
        <v>98.687701599999983</v>
      </c>
      <c r="D9" s="284"/>
      <c r="E9" s="284"/>
      <c r="F9" s="285"/>
      <c r="G9" s="284"/>
      <c r="H9" s="284"/>
      <c r="I9" s="284"/>
      <c r="J9" s="284"/>
      <c r="K9" s="284"/>
      <c r="L9" s="284"/>
      <c r="M9" s="286"/>
    </row>
    <row r="10" spans="1:13" ht="24.95" customHeight="1" x14ac:dyDescent="0.25">
      <c r="A10" s="492" t="s">
        <v>46</v>
      </c>
      <c r="B10" s="299">
        <v>98.834202139999988</v>
      </c>
      <c r="C10" s="289">
        <v>98.145067519999998</v>
      </c>
      <c r="D10" s="288"/>
      <c r="E10" s="288"/>
      <c r="F10" s="289"/>
      <c r="G10" s="288"/>
      <c r="H10" s="288"/>
      <c r="I10" s="288"/>
      <c r="J10" s="288"/>
      <c r="K10" s="288"/>
      <c r="L10" s="288"/>
      <c r="M10" s="290"/>
    </row>
    <row r="11" spans="1:13" ht="24.95" customHeight="1" x14ac:dyDescent="0.25">
      <c r="A11" s="492" t="s">
        <v>61</v>
      </c>
      <c r="B11" s="300">
        <v>103.69709240000002</v>
      </c>
      <c r="C11" s="285">
        <v>103.06113168000002</v>
      </c>
      <c r="D11" s="284"/>
      <c r="E11" s="284"/>
      <c r="F11" s="285"/>
      <c r="G11" s="284"/>
      <c r="H11" s="284"/>
      <c r="I11" s="284"/>
      <c r="J11" s="284"/>
      <c r="K11" s="284"/>
      <c r="L11" s="284"/>
      <c r="M11" s="286"/>
    </row>
    <row r="12" spans="1:13" ht="24.95" customHeight="1" x14ac:dyDescent="0.25">
      <c r="A12" s="491" t="s">
        <v>140</v>
      </c>
      <c r="B12" s="296">
        <v>105.08063000000001</v>
      </c>
      <c r="C12" s="296">
        <v>106.00063</v>
      </c>
      <c r="D12" s="295"/>
      <c r="E12" s="295"/>
      <c r="F12" s="296"/>
      <c r="G12" s="295"/>
      <c r="H12" s="295"/>
      <c r="I12" s="295"/>
      <c r="J12" s="295"/>
      <c r="K12" s="295"/>
      <c r="L12" s="295"/>
      <c r="M12" s="297"/>
    </row>
    <row r="13" spans="1:13" ht="24.95" customHeight="1" x14ac:dyDescent="0.25">
      <c r="A13" s="491" t="s">
        <v>73</v>
      </c>
      <c r="B13" s="285">
        <v>83.009999999999991</v>
      </c>
      <c r="C13" s="285">
        <v>98.41</v>
      </c>
      <c r="D13" s="284"/>
      <c r="E13" s="284"/>
      <c r="F13" s="285"/>
      <c r="G13" s="284"/>
      <c r="H13" s="284"/>
      <c r="I13" s="284"/>
      <c r="J13" s="284"/>
      <c r="K13" s="284"/>
      <c r="L13" s="284"/>
      <c r="M13" s="286"/>
    </row>
    <row r="14" spans="1:13" ht="24.95" customHeight="1" x14ac:dyDescent="0.25">
      <c r="A14" s="491" t="s">
        <v>112</v>
      </c>
      <c r="B14" s="289">
        <v>90.687999999999988</v>
      </c>
      <c r="C14" s="289">
        <v>94.22</v>
      </c>
      <c r="D14" s="288"/>
      <c r="E14" s="288"/>
      <c r="F14" s="289"/>
      <c r="G14" s="288"/>
      <c r="H14" s="288"/>
      <c r="I14" s="288"/>
      <c r="J14" s="288"/>
      <c r="K14" s="288"/>
      <c r="L14" s="288"/>
      <c r="M14" s="290"/>
    </row>
    <row r="15" spans="1:13" ht="24.95" customHeight="1" x14ac:dyDescent="0.25">
      <c r="A15" s="491" t="s">
        <v>82</v>
      </c>
      <c r="B15" s="285">
        <v>108.33395099999998</v>
      </c>
      <c r="C15" s="285">
        <v>108.58295099999999</v>
      </c>
      <c r="D15" s="284"/>
      <c r="E15" s="284"/>
      <c r="F15" s="285"/>
      <c r="G15" s="284"/>
      <c r="H15" s="284"/>
      <c r="I15" s="284"/>
      <c r="J15" s="284"/>
      <c r="K15" s="284"/>
      <c r="L15" s="284"/>
      <c r="M15" s="286"/>
    </row>
    <row r="16" spans="1:13" ht="24.95" customHeight="1" x14ac:dyDescent="0.25">
      <c r="A16" s="491" t="s">
        <v>88</v>
      </c>
      <c r="B16" s="289">
        <v>91.139999999999986</v>
      </c>
      <c r="C16" s="289">
        <v>92.699999999999989</v>
      </c>
      <c r="D16" s="288"/>
      <c r="E16" s="288"/>
      <c r="F16" s="289"/>
      <c r="G16" s="288"/>
      <c r="H16" s="288"/>
      <c r="I16" s="288"/>
      <c r="J16" s="288"/>
      <c r="K16" s="288"/>
      <c r="L16" s="288"/>
      <c r="M16" s="290"/>
    </row>
    <row r="17" spans="1:13" ht="24.95" customHeight="1" x14ac:dyDescent="0.25">
      <c r="A17" s="491" t="s">
        <v>90</v>
      </c>
      <c r="B17" s="292">
        <v>95.994199999999992</v>
      </c>
      <c r="C17" s="292">
        <v>96.831999999999994</v>
      </c>
      <c r="D17" s="284"/>
      <c r="E17" s="284"/>
      <c r="F17" s="292"/>
      <c r="G17" s="284"/>
      <c r="H17" s="284"/>
      <c r="I17" s="284"/>
      <c r="J17" s="284"/>
      <c r="K17" s="284"/>
      <c r="L17" s="284"/>
      <c r="M17" s="286"/>
    </row>
    <row r="18" spans="1:13" ht="24.95" customHeight="1" x14ac:dyDescent="0.25">
      <c r="A18" s="491" t="s">
        <v>93</v>
      </c>
      <c r="B18" s="291">
        <v>92.084199999999996</v>
      </c>
      <c r="C18" s="291">
        <v>92.921999999999997</v>
      </c>
      <c r="D18" s="288"/>
      <c r="E18" s="288"/>
      <c r="F18" s="291"/>
      <c r="G18" s="288"/>
      <c r="H18" s="288"/>
      <c r="I18" s="288"/>
      <c r="J18" s="288"/>
      <c r="K18" s="288"/>
      <c r="L18" s="288"/>
      <c r="M18" s="290"/>
    </row>
    <row r="19" spans="1:13" ht="24.95" customHeight="1" x14ac:dyDescent="0.25">
      <c r="A19" s="491" t="s">
        <v>95</v>
      </c>
      <c r="B19" s="292">
        <v>98.714130880000013</v>
      </c>
      <c r="C19" s="292">
        <v>99.348130879999999</v>
      </c>
      <c r="D19" s="284"/>
      <c r="E19" s="284"/>
      <c r="F19" s="292"/>
      <c r="G19" s="284"/>
      <c r="H19" s="284"/>
      <c r="I19" s="284"/>
      <c r="J19" s="284"/>
      <c r="K19" s="284"/>
      <c r="L19" s="284"/>
      <c r="M19" s="286"/>
    </row>
    <row r="20" spans="1:13" ht="24.95" customHeight="1" x14ac:dyDescent="0.25">
      <c r="A20" s="493" t="s">
        <v>103</v>
      </c>
      <c r="B20" s="291">
        <v>95.16</v>
      </c>
      <c r="C20" s="291">
        <v>94.77</v>
      </c>
      <c r="D20" s="288"/>
      <c r="E20" s="288"/>
      <c r="F20" s="291"/>
      <c r="G20" s="288"/>
      <c r="H20" s="288"/>
      <c r="I20" s="288"/>
      <c r="J20" s="288"/>
      <c r="K20" s="288"/>
      <c r="L20" s="288"/>
      <c r="M20" s="290"/>
    </row>
    <row r="21" spans="1:13" ht="24.95" customHeight="1" thickBot="1" x14ac:dyDescent="0.3">
      <c r="A21" s="494" t="s">
        <v>113</v>
      </c>
      <c r="B21" s="180">
        <v>96.333996078888902</v>
      </c>
      <c r="C21" s="180">
        <v>99.316488480000004</v>
      </c>
      <c r="D21" s="181"/>
      <c r="E21" s="181"/>
      <c r="F21" s="180"/>
      <c r="G21" s="181"/>
      <c r="H21" s="181"/>
      <c r="I21" s="181"/>
      <c r="J21" s="181"/>
      <c r="K21" s="181"/>
      <c r="L21" s="181"/>
      <c r="M21" s="182"/>
    </row>
    <row r="23" spans="1:13" ht="14.25" x14ac:dyDescent="0.3">
      <c r="A23" s="171"/>
    </row>
  </sheetData>
  <pageMargins left="0.7" right="0.7" top="0.75" bottom="0.75" header="0.3" footer="0.3"/>
  <pageSetup scale="8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15" baseType="lpstr">
      <vt:lpstr>Jan 21</vt:lpstr>
      <vt:lpstr>Feb 21</vt:lpstr>
      <vt:lpstr>2015</vt:lpstr>
      <vt:lpstr>2016</vt:lpstr>
      <vt:lpstr>2017</vt:lpstr>
      <vt:lpstr>2018</vt:lpstr>
      <vt:lpstr>2019</vt:lpstr>
      <vt:lpstr>2020</vt:lpstr>
      <vt:lpstr>2021</vt:lpstr>
      <vt:lpstr>Jan Chart 21</vt:lpstr>
      <vt:lpstr>Feb Chart 21</vt:lpstr>
      <vt:lpstr>'Feb 21'!Print_Area</vt:lpstr>
      <vt:lpstr>'Jan 21'!Print_Area</vt:lpstr>
      <vt:lpstr>'Feb 21'!Print_Titles</vt:lpstr>
      <vt:lpstr>'Jan 21'!Print_Titles</vt:lpstr>
    </vt:vector>
  </TitlesOfParts>
  <Manager/>
  <Company>lpsc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donniem</dc:creator>
  <cp:keywords/>
  <dc:description/>
  <cp:lastModifiedBy>Donnie Marks</cp:lastModifiedBy>
  <cp:revision/>
  <cp:lastPrinted>2021-02-05T15:48:28Z</cp:lastPrinted>
  <dcterms:created xsi:type="dcterms:W3CDTF">2002-04-29T21:08:58Z</dcterms:created>
  <dcterms:modified xsi:type="dcterms:W3CDTF">2021-02-11T15:57:27Z</dcterms:modified>
  <cp:category/>
  <cp:contentStatus/>
</cp:coreProperties>
</file>